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U:\MegaCalc - New header\K-SUFRG\"/>
    </mc:Choice>
  </mc:AlternateContent>
  <xr:revisionPtr revIDLastSave="0" documentId="13_ncr:48009_{04B37F00-7D2B-4E20-A7FF-9E67AB1B47DE}" xr6:coauthVersionLast="44" xr6:coauthVersionMax="44" xr10:uidLastSave="{00000000-0000-0000-0000-000000000000}"/>
  <workbookProtection workbookPassword="8E71" lockStructure="1"/>
  <bookViews>
    <workbookView xWindow="-120" yWindow="-120" windowWidth="29040" windowHeight="15840"/>
  </bookViews>
  <sheets>
    <sheet name="Instructions" sheetId="1" r:id="rId1"/>
    <sheet name="MegaCalc" sheetId="3" r:id="rId2"/>
  </sheets>
  <definedNames>
    <definedName name="A1_GFblank_1">MegaCalc!$F$8</definedName>
    <definedName name="A1_GFblank_2">MegaCalc!$F$10</definedName>
    <definedName name="A1_GFblank_ave">MegaCalc!$F$12</definedName>
    <definedName name="A1_Sblank_1">MegaCalc!$F$9</definedName>
    <definedName name="A1_Sblank_2">MegaCalc!$F$11</definedName>
    <definedName name="A1_Sblank_ave">MegaCalc!$F$13</definedName>
    <definedName name="A2_GFblank_1">MegaCalc!$G$8</definedName>
    <definedName name="A2_GFblank_2">MegaCalc!$G$10</definedName>
    <definedName name="A2_GFblank_ave">MegaCalc!$G$12</definedName>
    <definedName name="A2_Sblank_1">MegaCalc!$G$9</definedName>
    <definedName name="A2_Sblank_2">MegaCalc!$G$11</definedName>
    <definedName name="A2_Sblank_ave">MegaCalc!$G$13</definedName>
    <definedName name="A3_GFblank_1">MegaCalc!$H$8</definedName>
    <definedName name="A3_GFblank_2">MegaCalc!$H$10</definedName>
    <definedName name="A3_GFblank_ave">MegaCalc!$H$12</definedName>
    <definedName name="A3_Sblank_1">MegaCalc!$H$9</definedName>
    <definedName name="A3_Sblank_2">MegaCalc!$H$11</definedName>
    <definedName name="A3_Sblank_ave">MegaCalc!$H$13</definedName>
    <definedName name="Change_absorbance">MegaCalc!$L$17:$L$116</definedName>
    <definedName name="Concentration_gg">MegaCalc!$R$17:$R$116</definedName>
    <definedName name="Concentration_gL">MegaCalc!$N$17:$N$116</definedName>
    <definedName name="Contact_us">Instructions!$D$50</definedName>
    <definedName name="Instructions">Instructions!$A$2</definedName>
    <definedName name="_xlnm.Print_Area" localSheetId="0">Instructions!$B$2:$P$52</definedName>
    <definedName name="_xlnm.Print_Area" localSheetId="1">MegaCalc!$B$2:$T$114</definedName>
    <definedName name="_xlnm.Print_Titles" localSheetId="1">MegaCalc!$15:$16</definedName>
    <definedName name="use_mega_calculator">MegaCalc!$A$1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9" i="3" l="1"/>
  <c r="N49" i="3"/>
  <c r="N69" i="3"/>
  <c r="N89" i="3"/>
  <c r="N100" i="3"/>
  <c r="O100" i="3" s="1"/>
  <c r="N109" i="3"/>
  <c r="F12" i="3"/>
  <c r="G12" i="3"/>
  <c r="N24" i="3" s="1"/>
  <c r="H12" i="3"/>
  <c r="N60" i="3" s="1"/>
  <c r="F13" i="3"/>
  <c r="G13" i="3"/>
  <c r="L86" i="3" s="1"/>
  <c r="M86" i="3"/>
  <c r="L94" i="3"/>
  <c r="M94" i="3" s="1"/>
  <c r="L88" i="3"/>
  <c r="M88" i="3"/>
  <c r="L48" i="3"/>
  <c r="M48" i="3" s="1"/>
  <c r="L111" i="3"/>
  <c r="M111" i="3"/>
  <c r="L71" i="3"/>
  <c r="M71" i="3" s="1"/>
  <c r="L51" i="3"/>
  <c r="M51" i="3"/>
  <c r="L31" i="3"/>
  <c r="M31" i="3" s="1"/>
  <c r="L58" i="3"/>
  <c r="M58" i="3"/>
  <c r="L26" i="3"/>
  <c r="M26" i="3" s="1"/>
  <c r="L29" i="3"/>
  <c r="M29" i="3"/>
  <c r="L98" i="3"/>
  <c r="M98" i="3" s="1"/>
  <c r="L91" i="3"/>
  <c r="M91" i="3"/>
  <c r="L116" i="3"/>
  <c r="M116" i="3" s="1"/>
  <c r="L18" i="3"/>
  <c r="M18" i="3"/>
  <c r="L56" i="3"/>
  <c r="M56" i="3" s="1"/>
  <c r="L96" i="3"/>
  <c r="M96" i="3"/>
  <c r="L53" i="3"/>
  <c r="M53" i="3" s="1"/>
  <c r="L73" i="3"/>
  <c r="M73" i="3"/>
  <c r="L93" i="3"/>
  <c r="M93" i="3" s="1"/>
  <c r="L113" i="3"/>
  <c r="M113" i="3"/>
  <c r="L66" i="3"/>
  <c r="M66" i="3" s="1"/>
  <c r="L106" i="3"/>
  <c r="M106" i="3"/>
  <c r="L38" i="3"/>
  <c r="M38" i="3" s="1"/>
  <c r="L78" i="3"/>
  <c r="M78" i="3"/>
  <c r="L23" i="3"/>
  <c r="M23" i="3" s="1"/>
  <c r="L43" i="3"/>
  <c r="M43" i="3"/>
  <c r="L63" i="3"/>
  <c r="M63" i="3" s="1"/>
  <c r="L83" i="3"/>
  <c r="M83" i="3"/>
  <c r="L103" i="3"/>
  <c r="M103" i="3" s="1"/>
  <c r="L28" i="3"/>
  <c r="M28" i="3"/>
  <c r="L68" i="3"/>
  <c r="M68" i="3" s="1"/>
  <c r="L108" i="3"/>
  <c r="M108" i="3"/>
  <c r="L33" i="3"/>
  <c r="M33" i="3" s="1"/>
  <c r="L36" i="3"/>
  <c r="M36" i="3"/>
  <c r="L76" i="3"/>
  <c r="M76" i="3" s="1"/>
  <c r="L21" i="3"/>
  <c r="M21" i="3"/>
  <c r="L41" i="3"/>
  <c r="M41" i="3" s="1"/>
  <c r="L61" i="3"/>
  <c r="M61" i="3"/>
  <c r="L81" i="3"/>
  <c r="M81" i="3" s="1"/>
  <c r="L101" i="3"/>
  <c r="M101" i="3"/>
  <c r="L46" i="3"/>
  <c r="M46" i="3" s="1"/>
  <c r="L44" i="3"/>
  <c r="M44" i="3"/>
  <c r="L27" i="3"/>
  <c r="M27" i="3" s="1"/>
  <c r="L92" i="3"/>
  <c r="M92" i="3"/>
  <c r="L65" i="3"/>
  <c r="M65" i="3" s="1"/>
  <c r="L114" i="3"/>
  <c r="M114" i="3" s="1"/>
  <c r="L90" i="3"/>
  <c r="M90" i="3" s="1"/>
  <c r="L112" i="3"/>
  <c r="M112" i="3"/>
  <c r="L19" i="3"/>
  <c r="M19" i="3"/>
  <c r="L54" i="3"/>
  <c r="M54" i="3" s="1"/>
  <c r="L17" i="3"/>
  <c r="M17" i="3"/>
  <c r="L24" i="3"/>
  <c r="M24" i="3" s="1"/>
  <c r="L64" i="3"/>
  <c r="M64" i="3"/>
  <c r="L104" i="3"/>
  <c r="M104" i="3" s="1"/>
  <c r="L79" i="3"/>
  <c r="M79" i="3"/>
  <c r="L25" i="3"/>
  <c r="M25" i="3" s="1"/>
  <c r="L52" i="3"/>
  <c r="M52" i="3"/>
  <c r="L32" i="3"/>
  <c r="M32" i="3" s="1"/>
  <c r="L75" i="3"/>
  <c r="M75" i="3" s="1"/>
  <c r="L115" i="3"/>
  <c r="M115" i="3" s="1"/>
  <c r="L84" i="3"/>
  <c r="M84" i="3"/>
  <c r="L35" i="3"/>
  <c r="M35" i="3" s="1"/>
  <c r="L85" i="3"/>
  <c r="M85" i="3" s="1"/>
  <c r="L34" i="3"/>
  <c r="M34" i="3"/>
  <c r="L59" i="3"/>
  <c r="M59" i="3" s="1"/>
  <c r="L74" i="3"/>
  <c r="M74" i="3" s="1"/>
  <c r="L99" i="3"/>
  <c r="M99" i="3"/>
  <c r="L39" i="3"/>
  <c r="M39" i="3" s="1"/>
  <c r="L72" i="3"/>
  <c r="M72" i="3"/>
  <c r="L47" i="3"/>
  <c r="M47" i="3" s="1"/>
  <c r="L67" i="3"/>
  <c r="M67" i="3"/>
  <c r="L87" i="3"/>
  <c r="M87" i="3" s="1"/>
  <c r="L107" i="3"/>
  <c r="M107" i="3"/>
  <c r="L49" i="3"/>
  <c r="M49" i="3" s="1"/>
  <c r="L69" i="3"/>
  <c r="M69" i="3"/>
  <c r="L89" i="3"/>
  <c r="M89" i="3" s="1"/>
  <c r="L109" i="3"/>
  <c r="M109" i="3"/>
  <c r="L62" i="3"/>
  <c r="M62" i="3" s="1"/>
  <c r="L82" i="3"/>
  <c r="M82" i="3"/>
  <c r="L102" i="3"/>
  <c r="M102" i="3" s="1"/>
  <c r="L22" i="3"/>
  <c r="M22" i="3"/>
  <c r="L42" i="3"/>
  <c r="M42" i="3" s="1"/>
  <c r="L37" i="3"/>
  <c r="M37" i="3"/>
  <c r="L57" i="3"/>
  <c r="M57" i="3" s="1"/>
  <c r="L77" i="3"/>
  <c r="M77" i="3"/>
  <c r="L97" i="3"/>
  <c r="M97" i="3" s="1"/>
  <c r="N19" i="3"/>
  <c r="O69" i="3"/>
  <c r="O89" i="3"/>
  <c r="R29" i="3"/>
  <c r="S29" i="3" s="1"/>
  <c r="O109" i="3"/>
  <c r="N21" i="3"/>
  <c r="O21" i="3" s="1"/>
  <c r="O19" i="3"/>
  <c r="R19" i="3"/>
  <c r="S19" i="3"/>
  <c r="R60" i="3" l="1"/>
  <c r="S60" i="3" s="1"/>
  <c r="O60" i="3"/>
  <c r="N26" i="3"/>
  <c r="O24" i="3"/>
  <c r="R100" i="3"/>
  <c r="S100" i="3" s="1"/>
  <c r="N71" i="3"/>
  <c r="R69" i="3"/>
  <c r="S69" i="3" s="1"/>
  <c r="N40" i="3"/>
  <c r="N51" i="3"/>
  <c r="O49" i="3"/>
  <c r="R21" i="3"/>
  <c r="S21" i="3" s="1"/>
  <c r="R49" i="3"/>
  <c r="S49" i="3" s="1"/>
  <c r="N91" i="3"/>
  <c r="R89" i="3"/>
  <c r="S89" i="3" s="1"/>
  <c r="R24" i="3"/>
  <c r="S24" i="3" s="1"/>
  <c r="N30" i="3"/>
  <c r="N35" i="3"/>
  <c r="N50" i="3"/>
  <c r="N55" i="3"/>
  <c r="N70" i="3"/>
  <c r="N75" i="3"/>
  <c r="N90" i="3"/>
  <c r="N95" i="3"/>
  <c r="N110" i="3"/>
  <c r="N115" i="3"/>
  <c r="L110" i="3"/>
  <c r="M110" i="3" s="1"/>
  <c r="L80" i="3"/>
  <c r="M80" i="3" s="1"/>
  <c r="L30" i="3"/>
  <c r="M30" i="3" s="1"/>
  <c r="L20" i="3"/>
  <c r="M20" i="3" s="1"/>
  <c r="N45" i="3"/>
  <c r="N65" i="3"/>
  <c r="N85" i="3"/>
  <c r="N105" i="3"/>
  <c r="L105" i="3"/>
  <c r="M105" i="3" s="1"/>
  <c r="L50" i="3"/>
  <c r="M50" i="3" s="1"/>
  <c r="L55" i="3"/>
  <c r="M55" i="3" s="1"/>
  <c r="L95" i="3"/>
  <c r="M95" i="3" s="1"/>
  <c r="L45" i="3"/>
  <c r="M45" i="3" s="1"/>
  <c r="N20" i="3"/>
  <c r="N25" i="3"/>
  <c r="L70" i="3"/>
  <c r="M70" i="3" s="1"/>
  <c r="L40" i="3"/>
  <c r="M40" i="3" s="1"/>
  <c r="L60" i="3"/>
  <c r="M60" i="3" s="1"/>
  <c r="L100" i="3"/>
  <c r="M100" i="3" s="1"/>
  <c r="N111" i="3"/>
  <c r="R109" i="3"/>
  <c r="S109" i="3" s="1"/>
  <c r="N80" i="3"/>
  <c r="N31" i="3"/>
  <c r="O29" i="3"/>
  <c r="N114" i="3"/>
  <c r="N94" i="3"/>
  <c r="N74" i="3"/>
  <c r="N54" i="3"/>
  <c r="N34" i="3"/>
  <c r="N99" i="3"/>
  <c r="N79" i="3"/>
  <c r="N59" i="3"/>
  <c r="N39" i="3"/>
  <c r="N104" i="3"/>
  <c r="N84" i="3"/>
  <c r="N64" i="3"/>
  <c r="N44" i="3"/>
  <c r="O74" i="3" l="1"/>
  <c r="R74" i="3"/>
  <c r="S74" i="3" s="1"/>
  <c r="N76" i="3"/>
  <c r="O25" i="3"/>
  <c r="R25" i="3"/>
  <c r="S25" i="3" s="1"/>
  <c r="O99" i="3"/>
  <c r="N101" i="3"/>
  <c r="R99" i="3"/>
  <c r="S99" i="3" s="1"/>
  <c r="R65" i="3"/>
  <c r="S65" i="3" s="1"/>
  <c r="O65" i="3"/>
  <c r="R95" i="3"/>
  <c r="S95" i="3" s="1"/>
  <c r="O95" i="3"/>
  <c r="R55" i="3"/>
  <c r="S55" i="3" s="1"/>
  <c r="O55" i="3"/>
  <c r="R26" i="3"/>
  <c r="S26" i="3" s="1"/>
  <c r="O26" i="3"/>
  <c r="N86" i="3"/>
  <c r="R84" i="3"/>
  <c r="S84" i="3" s="1"/>
  <c r="O84" i="3"/>
  <c r="R31" i="3"/>
  <c r="S31" i="3" s="1"/>
  <c r="O31" i="3"/>
  <c r="O110" i="3"/>
  <c r="R110" i="3"/>
  <c r="S110" i="3" s="1"/>
  <c r="O40" i="3"/>
  <c r="R40" i="3"/>
  <c r="S40" i="3" s="1"/>
  <c r="R104" i="3"/>
  <c r="S104" i="3" s="1"/>
  <c r="N106" i="3"/>
  <c r="O104" i="3"/>
  <c r="O80" i="3"/>
  <c r="R80" i="3"/>
  <c r="S80" i="3" s="1"/>
  <c r="R20" i="3"/>
  <c r="S20" i="3" s="1"/>
  <c r="O20" i="3"/>
  <c r="O44" i="3"/>
  <c r="N46" i="3"/>
  <c r="R44" i="3"/>
  <c r="S44" i="3" s="1"/>
  <c r="N41" i="3"/>
  <c r="O39" i="3"/>
  <c r="R39" i="3"/>
  <c r="S39" i="3" s="1"/>
  <c r="O34" i="3"/>
  <c r="N36" i="3"/>
  <c r="R34" i="3"/>
  <c r="S34" i="3" s="1"/>
  <c r="R114" i="3"/>
  <c r="S114" i="3" s="1"/>
  <c r="O114" i="3"/>
  <c r="N116" i="3"/>
  <c r="R45" i="3"/>
  <c r="S45" i="3" s="1"/>
  <c r="O45" i="3"/>
  <c r="O90" i="3"/>
  <c r="R90" i="3"/>
  <c r="S90" i="3" s="1"/>
  <c r="O50" i="3"/>
  <c r="R50" i="3"/>
  <c r="S50" i="3" s="1"/>
  <c r="O71" i="3"/>
  <c r="R71" i="3"/>
  <c r="S71" i="3" s="1"/>
  <c r="N81" i="3"/>
  <c r="R79" i="3"/>
  <c r="S79" i="3" s="1"/>
  <c r="O79" i="3"/>
  <c r="R85" i="3"/>
  <c r="S85" i="3" s="1"/>
  <c r="O85" i="3"/>
  <c r="O70" i="3"/>
  <c r="R70" i="3"/>
  <c r="S70" i="3" s="1"/>
  <c r="O30" i="3"/>
  <c r="R30" i="3"/>
  <c r="S30" i="3" s="1"/>
  <c r="O94" i="3"/>
  <c r="R94" i="3"/>
  <c r="S94" i="3" s="1"/>
  <c r="N96" i="3"/>
  <c r="N66" i="3"/>
  <c r="O64" i="3"/>
  <c r="R64" i="3"/>
  <c r="S64" i="3" s="1"/>
  <c r="O59" i="3"/>
  <c r="N61" i="3"/>
  <c r="R59" i="3"/>
  <c r="S59" i="3" s="1"/>
  <c r="N56" i="3"/>
  <c r="O54" i="3"/>
  <c r="R54" i="3"/>
  <c r="S54" i="3" s="1"/>
  <c r="R111" i="3"/>
  <c r="S111" i="3" s="1"/>
  <c r="O111" i="3"/>
  <c r="O105" i="3"/>
  <c r="R105" i="3"/>
  <c r="S105" i="3" s="1"/>
  <c r="R115" i="3"/>
  <c r="S115" i="3" s="1"/>
  <c r="O115" i="3"/>
  <c r="O75" i="3"/>
  <c r="R75" i="3"/>
  <c r="S75" i="3" s="1"/>
  <c r="O35" i="3"/>
  <c r="R35" i="3"/>
  <c r="S35" i="3" s="1"/>
  <c r="R91" i="3"/>
  <c r="S91" i="3" s="1"/>
  <c r="O91" i="3"/>
  <c r="R51" i="3"/>
  <c r="S51" i="3" s="1"/>
  <c r="O51" i="3"/>
  <c r="R76" i="3" l="1"/>
  <c r="S76" i="3" s="1"/>
  <c r="O76" i="3"/>
  <c r="R96" i="3"/>
  <c r="S96" i="3" s="1"/>
  <c r="O96" i="3"/>
  <c r="O116" i="3"/>
  <c r="R116" i="3"/>
  <c r="S116" i="3" s="1"/>
  <c r="R36" i="3"/>
  <c r="S36" i="3" s="1"/>
  <c r="O36" i="3"/>
  <c r="R41" i="3"/>
  <c r="S41" i="3" s="1"/>
  <c r="O41" i="3"/>
  <c r="R56" i="3"/>
  <c r="S56" i="3" s="1"/>
  <c r="O56" i="3"/>
  <c r="O106" i="3"/>
  <c r="R106" i="3"/>
  <c r="S106" i="3" s="1"/>
  <c r="R101" i="3"/>
  <c r="S101" i="3" s="1"/>
  <c r="O101" i="3"/>
  <c r="O46" i="3"/>
  <c r="R46" i="3"/>
  <c r="S46" i="3" s="1"/>
  <c r="O61" i="3"/>
  <c r="R61" i="3"/>
  <c r="S61" i="3" s="1"/>
  <c r="O66" i="3"/>
  <c r="R66" i="3"/>
  <c r="S66" i="3" s="1"/>
  <c r="R81" i="3"/>
  <c r="S81" i="3" s="1"/>
  <c r="O81" i="3"/>
  <c r="O86" i="3"/>
  <c r="R86" i="3"/>
  <c r="S86" i="3" s="1"/>
</calcChain>
</file>

<file path=xl/sharedStrings.xml><?xml version="1.0" encoding="utf-8"?>
<sst xmlns="http://schemas.openxmlformats.org/spreadsheetml/2006/main" count="177" uniqueCount="47">
  <si>
    <t>Sample identifier</t>
  </si>
  <si>
    <t>Results</t>
  </si>
  <si>
    <t>Sample
(g/L)</t>
  </si>
  <si>
    <t>If you have specific questions, please contact us directly:</t>
  </si>
  <si>
    <t>General Information:</t>
  </si>
  <si>
    <t>info@megazyme.com</t>
  </si>
  <si>
    <t>Contact Us</t>
  </si>
  <si>
    <t xml:space="preserve">Further Support </t>
  </si>
  <si>
    <t>To obtain further information about the specific test, or indeed any of the Megazyme products, please consult our web site.</t>
  </si>
  <si>
    <t>www.megazyme.com</t>
  </si>
  <si>
    <t>Technical Support:</t>
  </si>
  <si>
    <t>Customer Support and Sales Information:</t>
  </si>
  <si>
    <r>
      <t>A</t>
    </r>
    <r>
      <rPr>
        <vertAlign val="subscript"/>
        <sz val="12"/>
        <rFont val="Gill Sans MT"/>
        <family val="2"/>
      </rPr>
      <t>1</t>
    </r>
  </si>
  <si>
    <r>
      <t>A</t>
    </r>
    <r>
      <rPr>
        <vertAlign val="subscript"/>
        <sz val="12"/>
        <rFont val="Gill Sans MT"/>
        <family val="2"/>
      </rPr>
      <t>2</t>
    </r>
  </si>
  <si>
    <t>Sample details</t>
  </si>
  <si>
    <t>Blank absorbance values</t>
  </si>
  <si>
    <t>Sample absorbance values</t>
  </si>
  <si>
    <t>Sample volume 
(mL)</t>
  </si>
  <si>
    <t>Dilution 
(-fold)</t>
  </si>
  <si>
    <r>
      <t>Welcome to Megazyme</t>
    </r>
    <r>
      <rPr>
        <sz val="12"/>
        <rFont val="Gill Sans MT"/>
        <family val="2"/>
      </rPr>
      <t xml:space="preserve"> </t>
    </r>
  </si>
  <si>
    <r>
      <t>Instructions for Use of Mega-Calc</t>
    </r>
    <r>
      <rPr>
        <vertAlign val="superscript"/>
        <sz val="12"/>
        <rFont val="Gill Sans MT"/>
        <family val="2"/>
      </rPr>
      <t>TM</t>
    </r>
  </si>
  <si>
    <t xml:space="preserve"> </t>
  </si>
  <si>
    <t>Change in absorbance</t>
  </si>
  <si>
    <r>
      <t>Concentration (g</t>
    </r>
    <r>
      <rPr>
        <vertAlign val="subscript"/>
        <sz val="9"/>
        <rFont val="Gill Sans MT"/>
        <family val="2"/>
      </rPr>
      <t>analyte</t>
    </r>
    <r>
      <rPr>
        <sz val="9"/>
        <rFont val="Gill Sans MT"/>
        <family val="2"/>
      </rPr>
      <t>/L</t>
    </r>
    <r>
      <rPr>
        <vertAlign val="subscript"/>
        <sz val="9"/>
        <rFont val="Gill Sans MT"/>
        <family val="2"/>
      </rPr>
      <t>sample</t>
    </r>
    <r>
      <rPr>
        <sz val="9"/>
        <rFont val="Gill Sans MT"/>
        <family val="2"/>
      </rPr>
      <t>)</t>
    </r>
  </si>
  <si>
    <r>
      <t>Concentration (g</t>
    </r>
    <r>
      <rPr>
        <b/>
        <vertAlign val="subscript"/>
        <sz val="10"/>
        <rFont val="Gill Sans MT"/>
        <family val="2"/>
      </rPr>
      <t>analyte</t>
    </r>
    <r>
      <rPr>
        <b/>
        <sz val="10"/>
        <rFont val="Gill Sans MT"/>
        <family val="2"/>
      </rPr>
      <t xml:space="preserve">/ </t>
    </r>
    <r>
      <rPr>
        <sz val="9"/>
        <rFont val="Gill Sans MT"/>
        <family val="2"/>
      </rPr>
      <t>100g</t>
    </r>
    <r>
      <rPr>
        <b/>
        <vertAlign val="subscript"/>
        <sz val="10"/>
        <rFont val="Gill Sans MT"/>
        <family val="2"/>
      </rPr>
      <t>sample</t>
    </r>
    <r>
      <rPr>
        <b/>
        <sz val="10"/>
        <rFont val="Gill Sans MT"/>
        <family val="2"/>
      </rPr>
      <t>)</t>
    </r>
  </si>
  <si>
    <t>Analyte</t>
  </si>
  <si>
    <t>Analyte
(g/L)</t>
  </si>
  <si>
    <t>Analyte (g/100g)</t>
  </si>
  <si>
    <r>
      <t xml:space="preserve">On the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page, fill in the orange boxes and it will provide automatic results in the white boxes.</t>
    </r>
  </si>
  <si>
    <t>Ave</t>
  </si>
  <si>
    <t>D-Glu/D-Fru</t>
  </si>
  <si>
    <t>Sucrose</t>
  </si>
  <si>
    <t>D-Glucose</t>
  </si>
  <si>
    <t>D-Fructose</t>
  </si>
  <si>
    <r>
      <t>A</t>
    </r>
    <r>
      <rPr>
        <b/>
        <vertAlign val="subscript"/>
        <sz val="12"/>
        <rFont val="Gill Sans MT"/>
        <family val="2"/>
      </rPr>
      <t>3</t>
    </r>
  </si>
  <si>
    <t>A1</t>
  </si>
  <si>
    <t>A2</t>
  </si>
  <si>
    <t>A3</t>
  </si>
  <si>
    <r>
      <t xml:space="preserve">To further support you, our valued customer, we have developed the Megazyme </t>
    </r>
    <r>
      <rPr>
        <b/>
        <sz val="11"/>
        <color indexed="17"/>
        <rFont val="Times New Roman"/>
        <family val="1"/>
      </rPr>
      <t>Mega-Calc</t>
    </r>
    <r>
      <rPr>
        <vertAlign val="superscript"/>
        <sz val="11"/>
        <rFont val="Gill Sans MT"/>
        <family val="2"/>
      </rPr>
      <t>TM</t>
    </r>
    <r>
      <rPr>
        <sz val="11"/>
        <rFont val="Gill Sans MT"/>
        <family val="2"/>
      </rPr>
      <t xml:space="preserve"> to assist you in calculating the concentration of analyte (as g/L or g/100 g) from raw absorbance data. </t>
    </r>
  </si>
  <si>
    <t>To zoom up or down, ensure the Standard tool bar is showing (View &gt; Toolbars) &amp; choose from Zoom drop-down list.</t>
  </si>
  <si>
    <r>
      <t>A</t>
    </r>
    <r>
      <rPr>
        <b/>
        <vertAlign val="subscript"/>
        <sz val="12"/>
        <rFont val="Gill Sans MT"/>
        <family val="2"/>
      </rPr>
      <t>1</t>
    </r>
  </si>
  <si>
    <r>
      <t>A</t>
    </r>
    <r>
      <rPr>
        <b/>
        <vertAlign val="subscript"/>
        <sz val="12"/>
        <rFont val="Gill Sans MT"/>
        <family val="2"/>
      </rPr>
      <t>2</t>
    </r>
  </si>
  <si>
    <r>
      <t>A</t>
    </r>
    <r>
      <rPr>
        <b/>
        <vertAlign val="subscript"/>
        <sz val="12"/>
        <rFont val="Gill Sans MT"/>
        <family val="2"/>
      </rPr>
      <t>3</t>
    </r>
  </si>
  <si>
    <t>Megazyme Knowledge Base</t>
  </si>
  <si>
    <t>Customer Support</t>
  </si>
  <si>
    <r>
      <t xml:space="preserve">   </t>
    </r>
    <r>
      <rPr>
        <b/>
        <sz val="10"/>
        <rFont val="Symbol"/>
        <family val="1"/>
        <charset val="2"/>
      </rPr>
      <t>D</t>
    </r>
    <r>
      <rPr>
        <b/>
        <sz val="10"/>
        <rFont val="Gill Sans MT"/>
        <family val="2"/>
      </rPr>
      <t>Abs Analyte</t>
    </r>
  </si>
  <si>
    <t>K-SUFRG 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</si>
</sst>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000"/>
    <numFmt numFmtId="186" formatCode="0.000"/>
    <numFmt numFmtId="191" formatCode="0.0"/>
  </numFmts>
  <fonts count="26" x14ac:knownFonts="1">
    <font>
      <sz val="10"/>
      <name val="Arial"/>
    </font>
    <font>
      <sz val="10"/>
      <name val="Gill Sans MT"/>
      <family val="2"/>
    </font>
    <font>
      <b/>
      <sz val="10"/>
      <name val="Gill Sans MT"/>
      <family val="2"/>
    </font>
    <font>
      <b/>
      <vertAlign val="subscript"/>
      <sz val="10"/>
      <name val="Gill Sans MT"/>
      <family val="2"/>
    </font>
    <font>
      <u/>
      <sz val="10"/>
      <color indexed="12"/>
      <name val="Arial"/>
      <family val="2"/>
    </font>
    <font>
      <b/>
      <sz val="20"/>
      <color indexed="17"/>
      <name val="Times New Roman"/>
      <family val="1"/>
    </font>
    <font>
      <b/>
      <sz val="11"/>
      <color indexed="17"/>
      <name val="Times New Roman"/>
      <family val="1"/>
    </font>
    <font>
      <b/>
      <sz val="14"/>
      <name val="Gill Sans MT"/>
      <family val="2"/>
    </font>
    <font>
      <sz val="9"/>
      <name val="Gill Sans MT"/>
      <family val="2"/>
    </font>
    <font>
      <sz val="11"/>
      <name val="Gill Sans MT"/>
      <family val="2"/>
    </font>
    <font>
      <vertAlign val="superscript"/>
      <sz val="11"/>
      <name val="Gill Sans MT"/>
      <family val="2"/>
    </font>
    <font>
      <sz val="11"/>
      <name val="Arial"/>
      <family val="2"/>
    </font>
    <font>
      <b/>
      <sz val="12"/>
      <name val="Gill Sans MT"/>
      <family val="2"/>
    </font>
    <font>
      <vertAlign val="subscript"/>
      <sz val="12"/>
      <name val="Gill Sans MT"/>
      <family val="2"/>
    </font>
    <font>
      <sz val="12"/>
      <name val="Gill Sans MT"/>
      <family val="2"/>
    </font>
    <font>
      <b/>
      <sz val="11"/>
      <name val="Gill Sans MT"/>
      <family val="2"/>
    </font>
    <font>
      <u/>
      <sz val="11"/>
      <color indexed="12"/>
      <name val="Arial"/>
      <family val="2"/>
    </font>
    <font>
      <vertAlign val="superscript"/>
      <sz val="12"/>
      <name val="Gill Sans MT"/>
      <family val="2"/>
    </font>
    <font>
      <vertAlign val="subscript"/>
      <sz val="9"/>
      <name val="Gill Sans MT"/>
      <family val="2"/>
    </font>
    <font>
      <sz val="10"/>
      <color indexed="63"/>
      <name val="Gill Sans MT"/>
      <family val="2"/>
    </font>
    <font>
      <b/>
      <vertAlign val="subscript"/>
      <sz val="12"/>
      <name val="Gill Sans MT"/>
      <family val="2"/>
    </font>
    <font>
      <b/>
      <sz val="10"/>
      <color indexed="63"/>
      <name val="Gill Sans MT"/>
      <family val="2"/>
    </font>
    <font>
      <b/>
      <sz val="10"/>
      <name val="Gill Sans MT"/>
      <family val="2"/>
    </font>
    <font>
      <b/>
      <sz val="12"/>
      <name val="Gill Sans MT"/>
      <family val="2"/>
    </font>
    <font>
      <b/>
      <vertAlign val="subscript"/>
      <sz val="12"/>
      <name val="Gill Sans MT"/>
      <family val="2"/>
    </font>
    <font>
      <b/>
      <sz val="1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Protection="1"/>
    <xf numFmtId="0" fontId="1" fillId="3" borderId="0" xfId="0" applyFont="1" applyFill="1" applyBorder="1" applyProtection="1"/>
    <xf numFmtId="0" fontId="5" fillId="3" borderId="0" xfId="0" applyFont="1" applyFill="1" applyBorder="1" applyAlignment="1" applyProtection="1">
      <alignment horizontal="left" vertical="top"/>
    </xf>
    <xf numFmtId="0" fontId="1" fillId="3" borderId="0" xfId="0" applyFont="1" applyFill="1" applyProtection="1"/>
    <xf numFmtId="0" fontId="2" fillId="3" borderId="1" xfId="0" applyFont="1" applyFill="1" applyBorder="1" applyAlignment="1" applyProtection="1">
      <alignment horizontal="left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Fill="1" applyBorder="1" applyProtection="1"/>
    <xf numFmtId="0" fontId="2" fillId="3" borderId="0" xfId="0" quotePrefix="1" applyFont="1" applyFill="1" applyBorder="1" applyAlignment="1" applyProtection="1">
      <alignment horizontal="center" vertical="top" wrapText="1"/>
    </xf>
    <xf numFmtId="0" fontId="1" fillId="0" borderId="0" xfId="0" applyFont="1" applyBorder="1" applyProtection="1"/>
    <xf numFmtId="182" fontId="1" fillId="3" borderId="0" xfId="0" applyNumberFormat="1" applyFont="1" applyFill="1" applyBorder="1" applyAlignment="1" applyProtection="1">
      <alignment horizontal="left"/>
    </xf>
    <xf numFmtId="182" fontId="1" fillId="3" borderId="0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3" borderId="0" xfId="0" applyFont="1" applyFill="1" applyBorder="1" applyAlignment="1" applyProtection="1">
      <alignment wrapText="1"/>
    </xf>
    <xf numFmtId="0" fontId="1" fillId="3" borderId="0" xfId="0" applyFont="1" applyFill="1" applyAlignment="1" applyProtection="1">
      <alignment wrapText="1"/>
    </xf>
    <xf numFmtId="0" fontId="7" fillId="3" borderId="0" xfId="0" applyFont="1" applyFill="1" applyBorder="1" applyAlignment="1" applyProtection="1">
      <alignment horizontal="left" vertical="top"/>
    </xf>
    <xf numFmtId="182" fontId="9" fillId="3" borderId="0" xfId="0" applyNumberFormat="1" applyFont="1" applyFill="1" applyBorder="1" applyAlignment="1" applyProtection="1">
      <alignment horizontal="right"/>
    </xf>
    <xf numFmtId="0" fontId="9" fillId="3" borderId="0" xfId="0" applyFont="1" applyFill="1" applyBorder="1" applyProtection="1"/>
    <xf numFmtId="0" fontId="9" fillId="3" borderId="0" xfId="0" applyFont="1" applyFill="1" applyBorder="1" applyAlignment="1" applyProtection="1">
      <alignment wrapText="1"/>
    </xf>
    <xf numFmtId="0" fontId="9" fillId="3" borderId="0" xfId="0" applyFont="1" applyFill="1" applyAlignment="1" applyProtection="1">
      <alignment wrapText="1"/>
    </xf>
    <xf numFmtId="0" fontId="9" fillId="3" borderId="0" xfId="0" applyFont="1" applyFill="1" applyAlignment="1" applyProtection="1"/>
    <xf numFmtId="0" fontId="15" fillId="0" borderId="0" xfId="0" applyFont="1" applyAlignment="1" applyProtection="1"/>
    <xf numFmtId="0" fontId="9" fillId="3" borderId="0" xfId="0" applyFont="1" applyFill="1" applyProtection="1"/>
    <xf numFmtId="0" fontId="4" fillId="3" borderId="0" xfId="1" applyFill="1" applyAlignment="1" applyProtection="1">
      <alignment horizontal="right" vertical="top" wrapText="1"/>
    </xf>
    <xf numFmtId="0" fontId="12" fillId="3" borderId="0" xfId="0" applyFont="1" applyFill="1" applyProtection="1"/>
    <xf numFmtId="0" fontId="2" fillId="3" borderId="0" xfId="0" applyFont="1" applyFill="1" applyBorder="1" applyProtection="1"/>
    <xf numFmtId="16" fontId="1" fillId="3" borderId="0" xfId="0" applyNumberFormat="1" applyFont="1" applyFill="1" applyBorder="1" applyProtection="1"/>
    <xf numFmtId="0" fontId="12" fillId="3" borderId="1" xfId="0" applyFont="1" applyFill="1" applyBorder="1" applyAlignment="1" applyProtection="1">
      <alignment horizontal="center" vertical="top" wrapText="1"/>
    </xf>
    <xf numFmtId="0" fontId="12" fillId="3" borderId="0" xfId="0" applyFont="1" applyFill="1" applyBorder="1" applyAlignment="1" applyProtection="1">
      <alignment horizontal="left"/>
    </xf>
    <xf numFmtId="0" fontId="15" fillId="3" borderId="0" xfId="0" applyFont="1" applyFill="1" applyProtection="1"/>
    <xf numFmtId="0" fontId="11" fillId="3" borderId="0" xfId="0" applyFont="1" applyFill="1" applyAlignment="1" applyProtection="1">
      <alignment wrapText="1"/>
    </xf>
    <xf numFmtId="0" fontId="16" fillId="3" borderId="0" xfId="1" applyFont="1" applyFill="1" applyAlignment="1" applyProtection="1"/>
    <xf numFmtId="0" fontId="9" fillId="3" borderId="0" xfId="1" applyFont="1" applyFill="1" applyAlignment="1" applyProtection="1">
      <alignment wrapText="1"/>
    </xf>
    <xf numFmtId="0" fontId="15" fillId="3" borderId="0" xfId="0" applyFont="1" applyFill="1" applyAlignment="1" applyProtection="1"/>
    <xf numFmtId="0" fontId="16" fillId="3" borderId="0" xfId="1" applyFont="1" applyFill="1" applyAlignment="1" applyProtection="1">
      <alignment wrapText="1"/>
    </xf>
    <xf numFmtId="186" fontId="1" fillId="4" borderId="2" xfId="0" applyNumberFormat="1" applyFont="1" applyFill="1" applyBorder="1" applyProtection="1">
      <protection locked="0"/>
    </xf>
    <xf numFmtId="0" fontId="0" fillId="3" borderId="0" xfId="0" applyFill="1" applyAlignment="1" applyProtection="1">
      <alignment wrapText="1"/>
    </xf>
    <xf numFmtId="0" fontId="1" fillId="2" borderId="0" xfId="0" applyFont="1" applyFill="1" applyProtection="1"/>
    <xf numFmtId="0" fontId="1" fillId="0" borderId="0" xfId="0" applyFont="1" applyFill="1" applyProtection="1"/>
    <xf numFmtId="0" fontId="1" fillId="3" borderId="0" xfId="0" applyFont="1" applyFill="1" applyBorder="1" applyAlignment="1" applyProtection="1">
      <alignment horizontal="center"/>
    </xf>
    <xf numFmtId="182" fontId="1" fillId="3" borderId="0" xfId="0" applyNumberFormat="1" applyFont="1" applyFill="1" applyBorder="1" applyProtection="1"/>
    <xf numFmtId="0" fontId="2" fillId="0" borderId="1" xfId="0" applyFont="1" applyBorder="1" applyProtection="1"/>
    <xf numFmtId="0" fontId="1" fillId="0" borderId="2" xfId="0" applyFont="1" applyBorder="1" applyProtection="1"/>
    <xf numFmtId="0" fontId="1" fillId="3" borderId="0" xfId="0" applyFont="1" applyFill="1" applyAlignment="1" applyProtection="1">
      <alignment horizontal="right"/>
    </xf>
    <xf numFmtId="182" fontId="1" fillId="3" borderId="2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0" fontId="1" fillId="2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0" fontId="2" fillId="3" borderId="4" xfId="0" applyFont="1" applyFill="1" applyBorder="1" applyAlignment="1" applyProtection="1">
      <alignment horizontal="center"/>
    </xf>
    <xf numFmtId="0" fontId="8" fillId="5" borderId="5" xfId="0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 wrapText="1"/>
    </xf>
    <xf numFmtId="0" fontId="1" fillId="3" borderId="4" xfId="0" applyFont="1" applyFill="1" applyBorder="1" applyProtection="1"/>
    <xf numFmtId="182" fontId="1" fillId="3" borderId="2" xfId="0" applyNumberFormat="1" applyFont="1" applyFill="1" applyBorder="1" applyProtection="1"/>
    <xf numFmtId="0" fontId="1" fillId="5" borderId="2" xfId="0" applyFont="1" applyFill="1" applyBorder="1" applyProtection="1"/>
    <xf numFmtId="0" fontId="1" fillId="0" borderId="6" xfId="0" applyFont="1" applyBorder="1" applyProtection="1"/>
    <xf numFmtId="0" fontId="1" fillId="3" borderId="7" xfId="0" applyFont="1" applyFill="1" applyBorder="1" applyProtection="1"/>
    <xf numFmtId="182" fontId="1" fillId="3" borderId="7" xfId="0" applyNumberFormat="1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182" fontId="1" fillId="3" borderId="9" xfId="0" applyNumberFormat="1" applyFont="1" applyFill="1" applyBorder="1" applyProtection="1"/>
    <xf numFmtId="182" fontId="1" fillId="3" borderId="1" xfId="0" applyNumberFormat="1" applyFont="1" applyFill="1" applyBorder="1" applyAlignment="1" applyProtection="1">
      <alignment horizontal="right"/>
    </xf>
    <xf numFmtId="182" fontId="1" fillId="4" borderId="2" xfId="0" applyNumberFormat="1" applyFont="1" applyFill="1" applyBorder="1" applyProtection="1"/>
    <xf numFmtId="186" fontId="1" fillId="4" borderId="2" xfId="0" applyNumberFormat="1" applyFont="1" applyFill="1" applyBorder="1" applyProtection="1"/>
    <xf numFmtId="182" fontId="1" fillId="4" borderId="7" xfId="0" applyNumberFormat="1" applyFont="1" applyFill="1" applyBorder="1" applyProtection="1"/>
    <xf numFmtId="2" fontId="1" fillId="4" borderId="7" xfId="0" applyNumberFormat="1" applyFont="1" applyFill="1" applyBorder="1" applyProtection="1"/>
    <xf numFmtId="0" fontId="19" fillId="0" borderId="2" xfId="0" applyFont="1" applyBorder="1" applyProtection="1"/>
    <xf numFmtId="0" fontId="1" fillId="3" borderId="10" xfId="0" applyFont="1" applyFill="1" applyBorder="1" applyProtection="1"/>
    <xf numFmtId="0" fontId="1" fillId="3" borderId="11" xfId="0" applyFont="1" applyFill="1" applyBorder="1" applyProtection="1"/>
    <xf numFmtId="0" fontId="1" fillId="4" borderId="12" xfId="0" applyFont="1" applyFill="1" applyBorder="1" applyProtection="1">
      <protection locked="0"/>
    </xf>
    <xf numFmtId="0" fontId="19" fillId="0" borderId="13" xfId="0" applyFont="1" applyBorder="1" applyProtection="1"/>
    <xf numFmtId="0" fontId="19" fillId="0" borderId="14" xfId="0" applyFont="1" applyBorder="1" applyProtection="1"/>
    <xf numFmtId="182" fontId="1" fillId="5" borderId="1" xfId="0" applyNumberFormat="1" applyFont="1" applyFill="1" applyBorder="1" applyProtection="1"/>
    <xf numFmtId="0" fontId="1" fillId="5" borderId="1" xfId="0" applyFont="1" applyFill="1" applyBorder="1" applyProtection="1"/>
    <xf numFmtId="0" fontId="19" fillId="0" borderId="9" xfId="0" applyFont="1" applyBorder="1" applyProtection="1"/>
    <xf numFmtId="0" fontId="19" fillId="0" borderId="15" xfId="0" applyFont="1" applyBorder="1" applyProtection="1"/>
    <xf numFmtId="0" fontId="19" fillId="0" borderId="8" xfId="0" applyFont="1" applyBorder="1" applyProtection="1"/>
    <xf numFmtId="182" fontId="1" fillId="3" borderId="9" xfId="0" applyNumberFormat="1" applyFont="1" applyFill="1" applyBorder="1" applyAlignment="1" applyProtection="1">
      <alignment horizontal="right"/>
    </xf>
    <xf numFmtId="182" fontId="19" fillId="5" borderId="1" xfId="0" applyNumberFormat="1" applyFont="1" applyFill="1" applyBorder="1" applyProtection="1"/>
    <xf numFmtId="182" fontId="19" fillId="4" borderId="2" xfId="0" applyNumberFormat="1" applyFont="1" applyFill="1" applyBorder="1" applyProtection="1">
      <protection locked="0"/>
    </xf>
    <xf numFmtId="182" fontId="19" fillId="4" borderId="9" xfId="0" applyNumberFormat="1" applyFont="1" applyFill="1" applyBorder="1" applyProtection="1">
      <protection locked="0"/>
    </xf>
    <xf numFmtId="182" fontId="19" fillId="4" borderId="7" xfId="0" applyNumberFormat="1" applyFont="1" applyFill="1" applyBorder="1" applyProtection="1">
      <protection locked="0"/>
    </xf>
    <xf numFmtId="182" fontId="19" fillId="3" borderId="2" xfId="0" applyNumberFormat="1" applyFont="1" applyFill="1" applyBorder="1" applyProtection="1"/>
    <xf numFmtId="0" fontId="1" fillId="0" borderId="7" xfId="0" applyFont="1" applyBorder="1" applyProtection="1"/>
    <xf numFmtId="0" fontId="1" fillId="4" borderId="15" xfId="0" applyFont="1" applyFill="1" applyBorder="1" applyProtection="1"/>
    <xf numFmtId="182" fontId="1" fillId="4" borderId="15" xfId="0" applyNumberFormat="1" applyFont="1" applyFill="1" applyBorder="1" applyProtection="1"/>
    <xf numFmtId="2" fontId="1" fillId="4" borderId="15" xfId="0" applyNumberFormat="1" applyFont="1" applyFill="1" applyBorder="1" applyProtection="1"/>
    <xf numFmtId="0" fontId="2" fillId="3" borderId="1" xfId="0" applyFont="1" applyFill="1" applyBorder="1" applyProtection="1"/>
    <xf numFmtId="0" fontId="1" fillId="0" borderId="1" xfId="0" applyFont="1" applyBorder="1" applyProtection="1"/>
    <xf numFmtId="0" fontId="2" fillId="3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top"/>
    </xf>
    <xf numFmtId="182" fontId="19" fillId="3" borderId="9" xfId="0" applyNumberFormat="1" applyFont="1" applyFill="1" applyBorder="1" applyProtection="1"/>
    <xf numFmtId="0" fontId="21" fillId="0" borderId="14" xfId="0" applyFont="1" applyBorder="1" applyProtection="1"/>
    <xf numFmtId="0" fontId="21" fillId="0" borderId="16" xfId="0" applyFont="1" applyBorder="1" applyProtection="1"/>
    <xf numFmtId="0" fontId="22" fillId="3" borderId="0" xfId="0" applyFont="1" applyFill="1" applyAlignment="1" applyProtection="1">
      <alignment horizontal="right"/>
    </xf>
    <xf numFmtId="0" fontId="23" fillId="3" borderId="1" xfId="0" applyFont="1" applyFill="1" applyBorder="1" applyAlignment="1" applyProtection="1">
      <alignment horizontal="center"/>
    </xf>
    <xf numFmtId="0" fontId="22" fillId="0" borderId="6" xfId="0" applyFont="1" applyBorder="1" applyProtection="1"/>
    <xf numFmtId="0" fontId="22" fillId="0" borderId="7" xfId="0" applyFont="1" applyBorder="1" applyProtection="1"/>
    <xf numFmtId="0" fontId="22" fillId="0" borderId="9" xfId="0" applyFont="1" applyBorder="1" applyProtection="1"/>
    <xf numFmtId="191" fontId="1" fillId="4" borderId="15" xfId="0" applyNumberFormat="1" applyFont="1" applyFill="1" applyBorder="1" applyProtection="1"/>
    <xf numFmtId="191" fontId="1" fillId="4" borderId="7" xfId="0" applyNumberFormat="1" applyFont="1" applyFill="1" applyBorder="1" applyProtection="1"/>
    <xf numFmtId="2" fontId="19" fillId="4" borderId="3" xfId="0" applyNumberFormat="1" applyFont="1" applyFill="1" applyBorder="1" applyProtection="1">
      <protection locked="0"/>
    </xf>
    <xf numFmtId="191" fontId="1" fillId="4" borderId="3" xfId="0" applyNumberFormat="1" applyFont="1" applyFill="1" applyBorder="1" applyProtection="1">
      <protection locked="0"/>
    </xf>
    <xf numFmtId="2" fontId="19" fillId="4" borderId="7" xfId="0" applyNumberFormat="1" applyFont="1" applyFill="1" applyBorder="1" applyProtection="1">
      <protection locked="0"/>
    </xf>
    <xf numFmtId="191" fontId="1" fillId="4" borderId="7" xfId="0" applyNumberFormat="1" applyFont="1" applyFill="1" applyBorder="1" applyProtection="1">
      <protection locked="0"/>
    </xf>
    <xf numFmtId="0" fontId="9" fillId="3" borderId="0" xfId="0" applyFont="1" applyFill="1" applyAlignment="1" applyProtection="1">
      <alignment vertical="top" wrapText="1"/>
    </xf>
    <xf numFmtId="0" fontId="11" fillId="0" borderId="0" xfId="0" applyFont="1" applyProtection="1"/>
    <xf numFmtId="0" fontId="9" fillId="3" borderId="0" xfId="0" applyFont="1" applyFill="1" applyAlignment="1" applyProtection="1">
      <alignment wrapText="1"/>
    </xf>
    <xf numFmtId="0" fontId="11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182" fontId="1" fillId="4" borderId="17" xfId="0" applyNumberFormat="1" applyFont="1" applyFill="1" applyBorder="1" applyAlignment="1" applyProtection="1">
      <alignment horizontal="left"/>
    </xf>
    <xf numFmtId="182" fontId="1" fillId="4" borderId="18" xfId="0" applyNumberFormat="1" applyFont="1" applyFill="1" applyBorder="1" applyAlignment="1" applyProtection="1">
      <alignment horizontal="left"/>
    </xf>
    <xf numFmtId="182" fontId="1" fillId="4" borderId="5" xfId="0" applyNumberFormat="1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182" fontId="1" fillId="4" borderId="17" xfId="0" applyNumberFormat="1" applyFont="1" applyFill="1" applyBorder="1" applyAlignment="1" applyProtection="1">
      <alignment horizontal="left"/>
      <protection locked="0"/>
    </xf>
    <xf numFmtId="182" fontId="1" fillId="4" borderId="18" xfId="0" applyNumberFormat="1" applyFont="1" applyFill="1" applyBorder="1" applyAlignment="1" applyProtection="1">
      <alignment horizontal="left"/>
      <protection locked="0"/>
    </xf>
    <xf numFmtId="182" fontId="1" fillId="4" borderId="5" xfId="0" applyNumberFormat="1" applyFont="1" applyFill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FF9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EFA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image" Target="../media/image1.pn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gaCalc!A1"/><Relationship Id="rId2" Type="http://schemas.openxmlformats.org/officeDocument/2006/relationships/hyperlink" Target="#Contact_us"/><Relationship Id="rId1" Type="http://schemas.openxmlformats.org/officeDocument/2006/relationships/hyperlink" Target="#Instructions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89047</xdr:rowOff>
    </xdr:from>
    <xdr:to>
      <xdr:col>16</xdr:col>
      <xdr:colOff>0</xdr:colOff>
      <xdr:row>5</xdr:row>
      <xdr:rowOff>92855</xdr:rowOff>
    </xdr:to>
    <xdr:pic>
      <xdr:nvPicPr>
        <xdr:cNvPr id="6614" name="Picture 80">
          <a:extLst>
            <a:ext uri="{FF2B5EF4-FFF2-40B4-BE49-F238E27FC236}">
              <a16:creationId xmlns:a16="http://schemas.microsoft.com/office/drawing/2014/main" id="{85EF8C05-034F-432B-BFE0-92ECA9F60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6159" y="89047"/>
          <a:ext cx="7863932" cy="1276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12</xdr:row>
      <xdr:rowOff>238125</xdr:rowOff>
    </xdr:from>
    <xdr:to>
      <xdr:col>6</xdr:col>
      <xdr:colOff>180975</xdr:colOff>
      <xdr:row>13</xdr:row>
      <xdr:rowOff>28575</xdr:rowOff>
    </xdr:to>
    <xdr:sp macro="" textlink="">
      <xdr:nvSpPr>
        <xdr:cNvPr id="6615" name="Line 10">
          <a:extLst>
            <a:ext uri="{FF2B5EF4-FFF2-40B4-BE49-F238E27FC236}">
              <a16:creationId xmlns:a16="http://schemas.microsoft.com/office/drawing/2014/main" id="{211843FD-0155-4A3B-AB0D-F0FB0F32C51B}"/>
            </a:ext>
          </a:extLst>
        </xdr:cNvPr>
        <xdr:cNvSpPr>
          <a:spLocks noChangeShapeType="1"/>
        </xdr:cNvSpPr>
      </xdr:nvSpPr>
      <xdr:spPr bwMode="auto">
        <a:xfrm>
          <a:off x="2647950" y="410527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180975</xdr:colOff>
      <xdr:row>11</xdr:row>
      <xdr:rowOff>104775</xdr:rowOff>
    </xdr:from>
    <xdr:to>
      <xdr:col>7</xdr:col>
      <xdr:colOff>419100</xdr:colOff>
      <xdr:row>12</xdr:row>
      <xdr:rowOff>238125</xdr:rowOff>
    </xdr:to>
    <xdr:sp macro="" textlink="">
      <xdr:nvSpPr>
        <xdr:cNvPr id="6152" name="Rectangle 8">
          <a:extLst>
            <a:ext uri="{FF2B5EF4-FFF2-40B4-BE49-F238E27FC236}">
              <a16:creationId xmlns:a16="http://schemas.microsoft.com/office/drawing/2014/main" id="{B5D32B4A-8EBC-461C-B9A3-D1AC4BC32F61}"/>
            </a:ext>
          </a:extLst>
        </xdr:cNvPr>
        <xdr:cNvSpPr>
          <a:spLocks noChangeArrowheads="1"/>
        </xdr:cNvSpPr>
      </xdr:nvSpPr>
      <xdr:spPr bwMode="auto">
        <a:xfrm>
          <a:off x="400050" y="3781425"/>
          <a:ext cx="3038475" cy="323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1. Enter sample details</a:t>
          </a:r>
          <a:endParaRPr lang="en-IE"/>
        </a:p>
      </xdr:txBody>
    </xdr:sp>
    <xdr:clientData/>
  </xdr:twoCellAnchor>
  <xdr:twoCellAnchor>
    <xdr:from>
      <xdr:col>9</xdr:col>
      <xdr:colOff>352425</xdr:colOff>
      <xdr:row>16</xdr:row>
      <xdr:rowOff>38100</xdr:rowOff>
    </xdr:from>
    <xdr:to>
      <xdr:col>15</xdr:col>
      <xdr:colOff>0</xdr:colOff>
      <xdr:row>22</xdr:row>
      <xdr:rowOff>142875</xdr:rowOff>
    </xdr:to>
    <xdr:sp macro="" textlink="">
      <xdr:nvSpPr>
        <xdr:cNvPr id="6157" name="Rectangle 13">
          <a:extLst>
            <a:ext uri="{FF2B5EF4-FFF2-40B4-BE49-F238E27FC236}">
              <a16:creationId xmlns:a16="http://schemas.microsoft.com/office/drawing/2014/main" id="{ED400E85-D3BD-4881-8D3D-D48D226CBBB2}"/>
            </a:ext>
          </a:extLst>
        </xdr:cNvPr>
        <xdr:cNvSpPr>
          <a:spLocks noChangeArrowheads="1"/>
        </xdr:cNvSpPr>
      </xdr:nvSpPr>
      <xdr:spPr bwMode="auto">
        <a:xfrm>
          <a:off x="4661907" y="5427856"/>
          <a:ext cx="3039404" cy="135928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3. Insert absorbance values for the samples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Enter values for (D-Glucose + D-Fructose) and for Sucrose. 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D-Glucose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, 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D-fructose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and </a:t>
          </a: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sucrose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(g/L) will be calculated automatically.</a:t>
          </a:r>
        </a:p>
        <a:p>
          <a:pPr algn="l" rtl="0">
            <a:defRPr sz="1000"/>
          </a:pPr>
          <a:endParaRPr lang="en-IE"/>
        </a:p>
      </xdr:txBody>
    </xdr:sp>
    <xdr:clientData/>
  </xdr:twoCellAnchor>
  <xdr:twoCellAnchor>
    <xdr:from>
      <xdr:col>15</xdr:col>
      <xdr:colOff>0</xdr:colOff>
      <xdr:row>27</xdr:row>
      <xdr:rowOff>66675</xdr:rowOff>
    </xdr:from>
    <xdr:to>
      <xdr:col>15</xdr:col>
      <xdr:colOff>0</xdr:colOff>
      <xdr:row>32</xdr:row>
      <xdr:rowOff>9525</xdr:rowOff>
    </xdr:to>
    <xdr:sp macro="" textlink="">
      <xdr:nvSpPr>
        <xdr:cNvPr id="6160" name="Rectangle 16">
          <a:extLst>
            <a:ext uri="{FF2B5EF4-FFF2-40B4-BE49-F238E27FC236}">
              <a16:creationId xmlns:a16="http://schemas.microsoft.com/office/drawing/2014/main" id="{650B7DA3-22E9-40D3-8E70-FB4D9ED08CAD}"/>
            </a:ext>
          </a:extLst>
        </xdr:cNvPr>
        <xdr:cNvSpPr>
          <a:spLocks noChangeArrowheads="1"/>
        </xdr:cNvSpPr>
      </xdr:nvSpPr>
      <xdr:spPr bwMode="auto">
        <a:xfrm>
          <a:off x="7686675" y="8277225"/>
          <a:ext cx="0" cy="990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5. Adjust sample volume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a sample volume other than 0.1 mL is used, then enter the actual volume used.</a:t>
          </a:r>
          <a:endParaRPr lang="en-IE"/>
        </a:p>
      </xdr:txBody>
    </xdr:sp>
    <xdr:clientData/>
  </xdr:twoCellAnchor>
  <xdr:twoCellAnchor>
    <xdr:from>
      <xdr:col>15</xdr:col>
      <xdr:colOff>0</xdr:colOff>
      <xdr:row>17</xdr:row>
      <xdr:rowOff>142875</xdr:rowOff>
    </xdr:from>
    <xdr:to>
      <xdr:col>15</xdr:col>
      <xdr:colOff>0</xdr:colOff>
      <xdr:row>26</xdr:row>
      <xdr:rowOff>28575</xdr:rowOff>
    </xdr:to>
    <xdr:sp macro="" textlink="">
      <xdr:nvSpPr>
        <xdr:cNvPr id="6162" name="Rectangle 18">
          <a:extLst>
            <a:ext uri="{FF2B5EF4-FFF2-40B4-BE49-F238E27FC236}">
              <a16:creationId xmlns:a16="http://schemas.microsoft.com/office/drawing/2014/main" id="{9520964A-1D63-4A8D-80F8-3ED74B983004}"/>
            </a:ext>
          </a:extLst>
        </xdr:cNvPr>
        <xdr:cNvSpPr>
          <a:spLocks noChangeArrowheads="1"/>
        </xdr:cNvSpPr>
      </xdr:nvSpPr>
      <xdr:spPr bwMode="auto">
        <a:xfrm>
          <a:off x="7686675" y="5715000"/>
          <a:ext cx="0" cy="2314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000" b="1" i="0" u="none" strike="noStrike" baseline="0">
              <a:solidFill>
                <a:srgbClr val="000000"/>
              </a:solidFill>
              <a:latin typeface="Gill Sans MT"/>
            </a:rPr>
            <a:t>6. Adjust sample dilution </a:t>
          </a:r>
        </a:p>
        <a:p>
          <a:pPr algn="l" rtl="0">
            <a:defRPr sz="1000"/>
          </a:pPr>
          <a:r>
            <a:rPr lang="en-IE" sz="10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</a:t>
          </a:r>
          <a:endParaRPr lang="en-IE"/>
        </a:p>
      </xdr:txBody>
    </xdr:sp>
    <xdr:clientData/>
  </xdr:twoCellAnchor>
  <xdr:twoCellAnchor>
    <xdr:from>
      <xdr:col>15</xdr:col>
      <xdr:colOff>0</xdr:colOff>
      <xdr:row>7</xdr:row>
      <xdr:rowOff>47625</xdr:rowOff>
    </xdr:from>
    <xdr:to>
      <xdr:col>15</xdr:col>
      <xdr:colOff>0</xdr:colOff>
      <xdr:row>7</xdr:row>
      <xdr:rowOff>266700</xdr:rowOff>
    </xdr:to>
    <xdr:sp macro="" textlink="">
      <xdr:nvSpPr>
        <xdr:cNvPr id="6181" name="Text Box 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04CD7D-A04B-4B61-AA9C-BDB4F3F9DF83}"/>
            </a:ext>
          </a:extLst>
        </xdr:cNvPr>
        <xdr:cNvSpPr txBox="1">
          <a:spLocks noChangeArrowheads="1"/>
        </xdr:cNvSpPr>
      </xdr:nvSpPr>
      <xdr:spPr bwMode="auto">
        <a:xfrm>
          <a:off x="7686675" y="2095500"/>
          <a:ext cx="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621" name="Line 38">
          <a:extLst>
            <a:ext uri="{FF2B5EF4-FFF2-40B4-BE49-F238E27FC236}">
              <a16:creationId xmlns:a16="http://schemas.microsoft.com/office/drawing/2014/main" id="{6B5079B3-4A07-43D2-B7C8-B8CF950C9AC9}"/>
            </a:ext>
          </a:extLst>
        </xdr:cNvPr>
        <xdr:cNvSpPr>
          <a:spLocks noChangeShapeType="1"/>
        </xdr:cNvSpPr>
      </xdr:nvSpPr>
      <xdr:spPr bwMode="auto">
        <a:xfrm>
          <a:off x="76866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622" name="Line 39">
          <a:extLst>
            <a:ext uri="{FF2B5EF4-FFF2-40B4-BE49-F238E27FC236}">
              <a16:creationId xmlns:a16="http://schemas.microsoft.com/office/drawing/2014/main" id="{82ED0F28-F88A-4307-9C60-7EF4C06E1C8F}"/>
            </a:ext>
          </a:extLst>
        </xdr:cNvPr>
        <xdr:cNvSpPr>
          <a:spLocks noChangeShapeType="1"/>
        </xdr:cNvSpPr>
      </xdr:nvSpPr>
      <xdr:spPr bwMode="auto">
        <a:xfrm flipH="1">
          <a:off x="76866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0</xdr:colOff>
      <xdr:row>7</xdr:row>
      <xdr:rowOff>104775</xdr:rowOff>
    </xdr:from>
    <xdr:to>
      <xdr:col>15</xdr:col>
      <xdr:colOff>0</xdr:colOff>
      <xdr:row>7</xdr:row>
      <xdr:rowOff>104775</xdr:rowOff>
    </xdr:to>
    <xdr:sp macro="" textlink="">
      <xdr:nvSpPr>
        <xdr:cNvPr id="6623" name="Line 40">
          <a:extLst>
            <a:ext uri="{FF2B5EF4-FFF2-40B4-BE49-F238E27FC236}">
              <a16:creationId xmlns:a16="http://schemas.microsoft.com/office/drawing/2014/main" id="{97F85720-5EA5-45C7-A780-3AF9B1D4A6B9}"/>
            </a:ext>
          </a:extLst>
        </xdr:cNvPr>
        <xdr:cNvSpPr>
          <a:spLocks noChangeShapeType="1"/>
        </xdr:cNvSpPr>
      </xdr:nvSpPr>
      <xdr:spPr bwMode="auto">
        <a:xfrm flipH="1">
          <a:off x="7686675" y="2152650"/>
          <a:ext cx="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13</xdr:col>
      <xdr:colOff>266700</xdr:colOff>
      <xdr:row>5</xdr:row>
      <xdr:rowOff>114300</xdr:rowOff>
    </xdr:from>
    <xdr:to>
      <xdr:col>15</xdr:col>
      <xdr:colOff>190500</xdr:colOff>
      <xdr:row>6</xdr:row>
      <xdr:rowOff>123825</xdr:rowOff>
    </xdr:to>
    <xdr:sp macro="" textlink="">
      <xdr:nvSpPr>
        <xdr:cNvPr id="6185" name="Text Box 4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657430-A9C4-4455-8B3B-E0E3FFEEA67F}"/>
            </a:ext>
          </a:extLst>
        </xdr:cNvPr>
        <xdr:cNvSpPr txBox="1">
          <a:spLocks noChangeArrowheads="1"/>
        </xdr:cNvSpPr>
      </xdr:nvSpPr>
      <xdr:spPr bwMode="auto">
        <a:xfrm>
          <a:off x="6534150" y="1295400"/>
          <a:ext cx="134302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66675</xdr:colOff>
      <xdr:row>7</xdr:row>
      <xdr:rowOff>523875</xdr:rowOff>
    </xdr:from>
    <xdr:to>
      <xdr:col>4</xdr:col>
      <xdr:colOff>419100</xdr:colOff>
      <xdr:row>8</xdr:row>
      <xdr:rowOff>66675</xdr:rowOff>
    </xdr:to>
    <xdr:sp macro="" textlink="">
      <xdr:nvSpPr>
        <xdr:cNvPr id="6187" name="Text Box 4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DF3030-4D7A-4650-AC20-3B1935D3CE03}"/>
            </a:ext>
          </a:extLst>
        </xdr:cNvPr>
        <xdr:cNvSpPr txBox="1">
          <a:spLocks noChangeArrowheads="1"/>
        </xdr:cNvSpPr>
      </xdr:nvSpPr>
      <xdr:spPr bwMode="auto">
        <a:xfrm>
          <a:off x="209550" y="2647950"/>
          <a:ext cx="111442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Use Mega-Calc</a:t>
          </a:r>
          <a:endParaRPr lang="en-IE"/>
        </a:p>
      </xdr:txBody>
    </xdr:sp>
    <xdr:clientData fPrintsWithSheet="0"/>
  </xdr:twoCellAnchor>
  <xdr:twoCellAnchor editAs="absolute">
    <xdr:from>
      <xdr:col>2</xdr:col>
      <xdr:colOff>19050</xdr:colOff>
      <xdr:row>50</xdr:row>
      <xdr:rowOff>95018</xdr:rowOff>
    </xdr:from>
    <xdr:to>
      <xdr:col>4</xdr:col>
      <xdr:colOff>819150</xdr:colOff>
      <xdr:row>51</xdr:row>
      <xdr:rowOff>75967</xdr:rowOff>
    </xdr:to>
    <xdr:sp macro="" textlink="">
      <xdr:nvSpPr>
        <xdr:cNvPr id="6188" name="Text Box 4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252C7C-A118-488D-8D02-E8CF4E7FE2CF}"/>
            </a:ext>
          </a:extLst>
        </xdr:cNvPr>
        <xdr:cNvSpPr txBox="1">
          <a:spLocks noChangeArrowheads="1"/>
        </xdr:cNvSpPr>
      </xdr:nvSpPr>
      <xdr:spPr bwMode="auto">
        <a:xfrm>
          <a:off x="161925" y="13249275"/>
          <a:ext cx="15621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>
    <xdr:from>
      <xdr:col>9</xdr:col>
      <xdr:colOff>352425</xdr:colOff>
      <xdr:row>12</xdr:row>
      <xdr:rowOff>0</xdr:rowOff>
    </xdr:from>
    <xdr:to>
      <xdr:col>15</xdr:col>
      <xdr:colOff>0</xdr:colOff>
      <xdr:row>15</xdr:row>
      <xdr:rowOff>11616</xdr:rowOff>
    </xdr:to>
    <xdr:sp macro="" textlink="">
      <xdr:nvSpPr>
        <xdr:cNvPr id="6155" name="Rectangle 11">
          <a:extLst>
            <a:ext uri="{FF2B5EF4-FFF2-40B4-BE49-F238E27FC236}">
              <a16:creationId xmlns:a16="http://schemas.microsoft.com/office/drawing/2014/main" id="{EDDDC5FE-E8BB-4CA6-8440-6D9A43FEF903}"/>
            </a:ext>
          </a:extLst>
        </xdr:cNvPr>
        <xdr:cNvSpPr>
          <a:spLocks noChangeArrowheads="1"/>
        </xdr:cNvSpPr>
      </xdr:nvSpPr>
      <xdr:spPr bwMode="auto">
        <a:xfrm>
          <a:off x="4661907" y="3891311"/>
          <a:ext cx="3039404" cy="10105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2. Insert absorbance values for the blank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duplicate blanks have been run, insert both sets of data and the program will automatically use the average values. If a single set of values are input, these will be used.</a:t>
          </a:r>
          <a:endParaRPr lang="en-IE"/>
        </a:p>
      </xdr:txBody>
    </xdr:sp>
    <xdr:clientData/>
  </xdr:twoCellAnchor>
  <xdr:twoCellAnchor editAs="absolute">
    <xdr:from>
      <xdr:col>3</xdr:col>
      <xdr:colOff>0</xdr:colOff>
      <xdr:row>31</xdr:row>
      <xdr:rowOff>34848</xdr:rowOff>
    </xdr:from>
    <xdr:to>
      <xdr:col>9</xdr:col>
      <xdr:colOff>200025</xdr:colOff>
      <xdr:row>37</xdr:row>
      <xdr:rowOff>137532</xdr:rowOff>
    </xdr:to>
    <xdr:sp macro="" textlink="">
      <xdr:nvSpPr>
        <xdr:cNvPr id="6159" name="Rectangle 15">
          <a:extLst>
            <a:ext uri="{FF2B5EF4-FFF2-40B4-BE49-F238E27FC236}">
              <a16:creationId xmlns:a16="http://schemas.microsoft.com/office/drawing/2014/main" id="{315015A5-15E2-4057-BB6F-472B5B6D8776}"/>
            </a:ext>
          </a:extLst>
        </xdr:cNvPr>
        <xdr:cNvSpPr>
          <a:spLocks noChangeArrowheads="1"/>
        </xdr:cNvSpPr>
      </xdr:nvSpPr>
      <xdr:spPr bwMode="auto">
        <a:xfrm>
          <a:off x="220701" y="8997176"/>
          <a:ext cx="4288806" cy="12828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4. Extinction coefficient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The calculations are set for readings at 340 nm [extinction coefficient for NADH of 6.3 (1 x mol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 x cm</a:t>
          </a:r>
          <a:r>
            <a:rPr lang="en-IE" sz="1100" b="0" i="0" u="none" strike="noStrike" baseline="30000">
              <a:solidFill>
                <a:srgbClr val="000000"/>
              </a:solidFill>
              <a:latin typeface="Gill Sans MT"/>
            </a:rPr>
            <a:t>-1</a:t>
          </a: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)].  For absorbance readings at 365 nm (Hg lamp; ext. coeff. 3.4) multiply the calculated values for </a:t>
          </a:r>
        </a:p>
        <a:p>
          <a:pPr algn="l" rtl="0"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D-glucose, D-fructose and sucrose by 1.8529. For absorbance readings at 334 nm (Hg lamp; ext. coeff. 6.18) multiply the calculated values for D-glucose, D-fructose and sucrose by 1.0194.  </a:t>
          </a:r>
          <a:endParaRPr lang="en-IE"/>
        </a:p>
      </xdr:txBody>
    </xdr:sp>
    <xdr:clientData/>
  </xdr:twoCellAnchor>
  <xdr:twoCellAnchor>
    <xdr:from>
      <xdr:col>13</xdr:col>
      <xdr:colOff>266700</xdr:colOff>
      <xdr:row>6</xdr:row>
      <xdr:rowOff>161925</xdr:rowOff>
    </xdr:from>
    <xdr:to>
      <xdr:col>15</xdr:col>
      <xdr:colOff>123825</xdr:colOff>
      <xdr:row>6</xdr:row>
      <xdr:rowOff>352425</xdr:rowOff>
    </xdr:to>
    <xdr:sp macro="" textlink="">
      <xdr:nvSpPr>
        <xdr:cNvPr id="6213" name="Text Box 6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8B3FDB-10AF-41E8-8CF5-42F66870E8E1}"/>
            </a:ext>
          </a:extLst>
        </xdr:cNvPr>
        <xdr:cNvSpPr txBox="1">
          <a:spLocks noChangeArrowheads="1"/>
        </xdr:cNvSpPr>
      </xdr:nvSpPr>
      <xdr:spPr bwMode="auto">
        <a:xfrm>
          <a:off x="6534150" y="15144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15</xdr:col>
      <xdr:colOff>371475</xdr:colOff>
      <xdr:row>14</xdr:row>
      <xdr:rowOff>85725</xdr:rowOff>
    </xdr:from>
    <xdr:to>
      <xdr:col>17</xdr:col>
      <xdr:colOff>85725</xdr:colOff>
      <xdr:row>14</xdr:row>
      <xdr:rowOff>85725</xdr:rowOff>
    </xdr:to>
    <xdr:sp macro="" textlink="">
      <xdr:nvSpPr>
        <xdr:cNvPr id="6631" name="Line 102">
          <a:extLst>
            <a:ext uri="{FF2B5EF4-FFF2-40B4-BE49-F238E27FC236}">
              <a16:creationId xmlns:a16="http://schemas.microsoft.com/office/drawing/2014/main" id="{1A0F36C8-0AA4-41A9-BECC-DB030AB078A2}"/>
            </a:ext>
          </a:extLst>
        </xdr:cNvPr>
        <xdr:cNvSpPr>
          <a:spLocks noChangeShapeType="1"/>
        </xdr:cNvSpPr>
      </xdr:nvSpPr>
      <xdr:spPr bwMode="auto">
        <a:xfrm>
          <a:off x="7962900" y="4743450"/>
          <a:ext cx="58197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371475</xdr:colOff>
      <xdr:row>14</xdr:row>
      <xdr:rowOff>85725</xdr:rowOff>
    </xdr:from>
    <xdr:to>
      <xdr:col>17</xdr:col>
      <xdr:colOff>66675</xdr:colOff>
      <xdr:row>14</xdr:row>
      <xdr:rowOff>85725</xdr:rowOff>
    </xdr:to>
    <xdr:sp macro="" textlink="">
      <xdr:nvSpPr>
        <xdr:cNvPr id="6632" name="Line 103">
          <a:extLst>
            <a:ext uri="{FF2B5EF4-FFF2-40B4-BE49-F238E27FC236}">
              <a16:creationId xmlns:a16="http://schemas.microsoft.com/office/drawing/2014/main" id="{71D98B15-8690-4DA4-830A-F904AEAB6156}"/>
            </a:ext>
          </a:extLst>
        </xdr:cNvPr>
        <xdr:cNvSpPr>
          <a:spLocks noChangeShapeType="1"/>
        </xdr:cNvSpPr>
      </xdr:nvSpPr>
      <xdr:spPr bwMode="auto">
        <a:xfrm flipH="1">
          <a:off x="7962900" y="4743450"/>
          <a:ext cx="5800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15</xdr:col>
      <xdr:colOff>371475</xdr:colOff>
      <xdr:row>14</xdr:row>
      <xdr:rowOff>114300</xdr:rowOff>
    </xdr:from>
    <xdr:to>
      <xdr:col>17</xdr:col>
      <xdr:colOff>180975</xdr:colOff>
      <xdr:row>14</xdr:row>
      <xdr:rowOff>114300</xdr:rowOff>
    </xdr:to>
    <xdr:sp macro="" textlink="">
      <xdr:nvSpPr>
        <xdr:cNvPr id="6633" name="Line 104">
          <a:extLst>
            <a:ext uri="{FF2B5EF4-FFF2-40B4-BE49-F238E27FC236}">
              <a16:creationId xmlns:a16="http://schemas.microsoft.com/office/drawing/2014/main" id="{8606CFF6-83F9-4874-83E0-6ABBA6EB542E}"/>
            </a:ext>
          </a:extLst>
        </xdr:cNvPr>
        <xdr:cNvSpPr>
          <a:spLocks noChangeShapeType="1"/>
        </xdr:cNvSpPr>
      </xdr:nvSpPr>
      <xdr:spPr bwMode="auto">
        <a:xfrm flipH="1">
          <a:off x="7962900" y="4772025"/>
          <a:ext cx="59150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 editAs="absolute">
    <xdr:from>
      <xdr:col>10</xdr:col>
      <xdr:colOff>79220</xdr:colOff>
      <xdr:row>31</xdr:row>
      <xdr:rowOff>34848</xdr:rowOff>
    </xdr:from>
    <xdr:to>
      <xdr:col>15</xdr:col>
      <xdr:colOff>7434</xdr:colOff>
      <xdr:row>36</xdr:row>
      <xdr:rowOff>5111</xdr:rowOff>
    </xdr:to>
    <xdr:sp macro="" textlink="">
      <xdr:nvSpPr>
        <xdr:cNvPr id="6209" name="Rectangle 65">
          <a:extLst>
            <a:ext uri="{FF2B5EF4-FFF2-40B4-BE49-F238E27FC236}">
              <a16:creationId xmlns:a16="http://schemas.microsoft.com/office/drawing/2014/main" id="{9B6CB028-3777-4870-89DE-02E6CAFDE617}"/>
            </a:ext>
          </a:extLst>
        </xdr:cNvPr>
        <xdr:cNvSpPr>
          <a:spLocks noChangeArrowheads="1"/>
        </xdr:cNvSpPr>
      </xdr:nvSpPr>
      <xdr:spPr bwMode="auto">
        <a:xfrm>
          <a:off x="5050805" y="8997176"/>
          <a:ext cx="2657940" cy="9692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EFA9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333333" mc:Ignorable="a14" a14:legacySpreadsheetColorIndex="63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lnSpc>
              <a:spcPts val="1200"/>
            </a:lnSpc>
            <a:defRPr sz="1000"/>
          </a:pPr>
          <a:r>
            <a:rPr lang="en-IE" sz="1100" b="1" i="0" u="none" strike="noStrike" baseline="0">
              <a:solidFill>
                <a:srgbClr val="000000"/>
              </a:solidFill>
              <a:latin typeface="Gill Sans MT"/>
            </a:rPr>
            <a:t>5.  Sample volume &amp; dilution</a:t>
          </a:r>
        </a:p>
        <a:p>
          <a:pPr algn="l" rtl="0">
            <a:lnSpc>
              <a:spcPts val="1200"/>
            </a:lnSpc>
            <a:defRPr sz="1000"/>
          </a:pPr>
          <a:r>
            <a:rPr lang="en-IE" sz="1100" b="0" i="0" u="none" strike="noStrike" baseline="0">
              <a:solidFill>
                <a:srgbClr val="000000"/>
              </a:solidFill>
              <a:latin typeface="Gill Sans MT"/>
            </a:rPr>
            <a:t>If samples are diluted before assay, enter the dilution factor (e.g. 10 for 10-fold). If a sample volume other than 0.1 mL is used, enter the volume.</a:t>
          </a:r>
        </a:p>
        <a:p>
          <a:pPr algn="l" rtl="0">
            <a:lnSpc>
              <a:spcPts val="1000"/>
            </a:lnSpc>
            <a:defRPr sz="1000"/>
          </a:pPr>
          <a:endParaRPr lang="en-IE"/>
        </a:p>
      </xdr:txBody>
    </xdr:sp>
    <xdr:clientData/>
  </xdr:twoCellAnchor>
  <xdr:twoCellAnchor>
    <xdr:from>
      <xdr:col>6</xdr:col>
      <xdr:colOff>285750</xdr:colOff>
      <xdr:row>12</xdr:row>
      <xdr:rowOff>504825</xdr:rowOff>
    </xdr:from>
    <xdr:to>
      <xdr:col>9</xdr:col>
      <xdr:colOff>352425</xdr:colOff>
      <xdr:row>17</xdr:row>
      <xdr:rowOff>104775</xdr:rowOff>
    </xdr:to>
    <xdr:cxnSp macro="">
      <xdr:nvCxnSpPr>
        <xdr:cNvPr id="6635" name="Straight Arrow Connector 2">
          <a:extLst>
            <a:ext uri="{FF2B5EF4-FFF2-40B4-BE49-F238E27FC236}">
              <a16:creationId xmlns:a16="http://schemas.microsoft.com/office/drawing/2014/main" id="{A8B599C6-3642-4033-A6EE-EA3402E7F72D}"/>
            </a:ext>
          </a:extLst>
        </xdr:cNvPr>
        <xdr:cNvCxnSpPr>
          <a:cxnSpLocks noChangeShapeType="1"/>
          <a:stCxn id="6155" idx="1"/>
        </xdr:cNvCxnSpPr>
      </xdr:nvCxnSpPr>
      <xdr:spPr bwMode="auto">
        <a:xfrm flipH="1">
          <a:off x="2752725" y="4371975"/>
          <a:ext cx="1885950" cy="130492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304800</xdr:colOff>
      <xdr:row>19</xdr:row>
      <xdr:rowOff>95250</xdr:rowOff>
    </xdr:from>
    <xdr:to>
      <xdr:col>9</xdr:col>
      <xdr:colOff>352425</xdr:colOff>
      <xdr:row>25</xdr:row>
      <xdr:rowOff>114300</xdr:rowOff>
    </xdr:to>
    <xdr:cxnSp macro="">
      <xdr:nvCxnSpPr>
        <xdr:cNvPr id="6636" name="Straight Arrow Connector 32">
          <a:extLst>
            <a:ext uri="{FF2B5EF4-FFF2-40B4-BE49-F238E27FC236}">
              <a16:creationId xmlns:a16="http://schemas.microsoft.com/office/drawing/2014/main" id="{2E2A2A8A-1C33-49A5-81A3-CA67149F0457}"/>
            </a:ext>
          </a:extLst>
        </xdr:cNvPr>
        <xdr:cNvCxnSpPr>
          <a:cxnSpLocks noChangeShapeType="1"/>
          <a:stCxn id="6157" idx="1"/>
        </xdr:cNvCxnSpPr>
      </xdr:nvCxnSpPr>
      <xdr:spPr bwMode="auto">
        <a:xfrm flipH="1">
          <a:off x="2771775" y="6086475"/>
          <a:ext cx="1866900" cy="163830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0</xdr:colOff>
      <xdr:row>26</xdr:row>
      <xdr:rowOff>19050</xdr:rowOff>
    </xdr:from>
    <xdr:to>
      <xdr:col>10</xdr:col>
      <xdr:colOff>76200</xdr:colOff>
      <xdr:row>32</xdr:row>
      <xdr:rowOff>200025</xdr:rowOff>
    </xdr:to>
    <xdr:cxnSp macro="">
      <xdr:nvCxnSpPr>
        <xdr:cNvPr id="6637" name="Straight Arrow Connector 35">
          <a:extLst>
            <a:ext uri="{FF2B5EF4-FFF2-40B4-BE49-F238E27FC236}">
              <a16:creationId xmlns:a16="http://schemas.microsoft.com/office/drawing/2014/main" id="{EB3CA969-DDDB-4033-9D67-05E3DDE568DF}"/>
            </a:ext>
          </a:extLst>
        </xdr:cNvPr>
        <xdr:cNvCxnSpPr>
          <a:cxnSpLocks noChangeShapeType="1"/>
          <a:stCxn id="6209" idx="1"/>
        </xdr:cNvCxnSpPr>
      </xdr:nvCxnSpPr>
      <xdr:spPr bwMode="auto">
        <a:xfrm flipH="1" flipV="1">
          <a:off x="4286250" y="7839075"/>
          <a:ext cx="733425" cy="1438275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304800</xdr:colOff>
      <xdr:row>2</xdr:row>
      <xdr:rowOff>152400</xdr:rowOff>
    </xdr:from>
    <xdr:to>
      <xdr:col>18</xdr:col>
      <xdr:colOff>371475</xdr:colOff>
      <xdr:row>3</xdr:row>
      <xdr:rowOff>133350</xdr:rowOff>
    </xdr:to>
    <xdr:sp macro="" textlink="">
      <xdr:nvSpPr>
        <xdr:cNvPr id="2075" name="Text Box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EAC58-2C1B-4252-B819-A0ED498F559D}"/>
            </a:ext>
          </a:extLst>
        </xdr:cNvPr>
        <xdr:cNvSpPr txBox="1">
          <a:spLocks noChangeArrowheads="1"/>
        </xdr:cNvSpPr>
      </xdr:nvSpPr>
      <xdr:spPr bwMode="auto">
        <a:xfrm>
          <a:off x="7296150" y="1390650"/>
          <a:ext cx="7239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Instructions</a:t>
          </a:r>
          <a:endParaRPr lang="en-IE"/>
        </a:p>
      </xdr:txBody>
    </xdr:sp>
    <xdr:clientData fPrintsWithSheet="0"/>
  </xdr:twoCellAnchor>
  <xdr:twoCellAnchor>
    <xdr:from>
      <xdr:col>16</xdr:col>
      <xdr:colOff>285750</xdr:colOff>
      <xdr:row>3</xdr:row>
      <xdr:rowOff>114300</xdr:rowOff>
    </xdr:from>
    <xdr:to>
      <xdr:col>18</xdr:col>
      <xdr:colOff>352425</xdr:colOff>
      <xdr:row>4</xdr:row>
      <xdr:rowOff>142875</xdr:rowOff>
    </xdr:to>
    <xdr:sp macro="" textlink="">
      <xdr:nvSpPr>
        <xdr:cNvPr id="2076" name="Text Box 2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37B826-8574-4DFD-BE32-3502E84B2A58}"/>
            </a:ext>
          </a:extLst>
        </xdr:cNvPr>
        <xdr:cNvSpPr txBox="1">
          <a:spLocks noChangeArrowheads="1"/>
        </xdr:cNvSpPr>
      </xdr:nvSpPr>
      <xdr:spPr bwMode="auto">
        <a:xfrm>
          <a:off x="7277100" y="1543050"/>
          <a:ext cx="7239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Contact Us</a:t>
          </a:r>
          <a:endParaRPr lang="en-IE"/>
        </a:p>
      </xdr:txBody>
    </xdr:sp>
    <xdr:clientData fPrintsWithSheet="0"/>
  </xdr:twoCellAnchor>
  <xdr:twoCellAnchor>
    <xdr:from>
      <xdr:col>16</xdr:col>
      <xdr:colOff>381000</xdr:colOff>
      <xdr:row>4</xdr:row>
      <xdr:rowOff>85725</xdr:rowOff>
    </xdr:from>
    <xdr:to>
      <xdr:col>18</xdr:col>
      <xdr:colOff>85725</xdr:colOff>
      <xdr:row>4</xdr:row>
      <xdr:rowOff>85725</xdr:rowOff>
    </xdr:to>
    <xdr:sp macro="" textlink="">
      <xdr:nvSpPr>
        <xdr:cNvPr id="2227" name="Line 29">
          <a:extLst>
            <a:ext uri="{FF2B5EF4-FFF2-40B4-BE49-F238E27FC236}">
              <a16:creationId xmlns:a16="http://schemas.microsoft.com/office/drawing/2014/main" id="{7F32BFE6-0701-433B-8A4B-49438ABCF348}"/>
            </a:ext>
          </a:extLst>
        </xdr:cNvPr>
        <xdr:cNvSpPr>
          <a:spLocks noChangeShapeType="1"/>
        </xdr:cNvSpPr>
      </xdr:nvSpPr>
      <xdr:spPr bwMode="auto">
        <a:xfrm>
          <a:off x="7372350" y="1704975"/>
          <a:ext cx="3619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16</xdr:col>
      <xdr:colOff>381000</xdr:colOff>
      <xdr:row>4</xdr:row>
      <xdr:rowOff>85725</xdr:rowOff>
    </xdr:from>
    <xdr:to>
      <xdr:col>18</xdr:col>
      <xdr:colOff>66675</xdr:colOff>
      <xdr:row>4</xdr:row>
      <xdr:rowOff>85725</xdr:rowOff>
    </xdr:to>
    <xdr:sp macro="" textlink="">
      <xdr:nvSpPr>
        <xdr:cNvPr id="2228" name="Line 30">
          <a:extLst>
            <a:ext uri="{FF2B5EF4-FFF2-40B4-BE49-F238E27FC236}">
              <a16:creationId xmlns:a16="http://schemas.microsoft.com/office/drawing/2014/main" id="{9FBF43F5-8514-43E5-A681-A037004AA427}"/>
            </a:ext>
          </a:extLst>
        </xdr:cNvPr>
        <xdr:cNvSpPr>
          <a:spLocks noChangeShapeType="1"/>
        </xdr:cNvSpPr>
      </xdr:nvSpPr>
      <xdr:spPr bwMode="auto">
        <a:xfrm flipH="1">
          <a:off x="7372350" y="1704975"/>
          <a:ext cx="3429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16</xdr:col>
      <xdr:colOff>381000</xdr:colOff>
      <xdr:row>4</xdr:row>
      <xdr:rowOff>114300</xdr:rowOff>
    </xdr:from>
    <xdr:to>
      <xdr:col>18</xdr:col>
      <xdr:colOff>180975</xdr:colOff>
      <xdr:row>4</xdr:row>
      <xdr:rowOff>114300</xdr:rowOff>
    </xdr:to>
    <xdr:sp macro="" textlink="">
      <xdr:nvSpPr>
        <xdr:cNvPr id="2229" name="Line 31">
          <a:extLst>
            <a:ext uri="{FF2B5EF4-FFF2-40B4-BE49-F238E27FC236}">
              <a16:creationId xmlns:a16="http://schemas.microsoft.com/office/drawing/2014/main" id="{E1F078E9-DBE3-4B4A-8538-128D8EA61662}"/>
            </a:ext>
          </a:extLst>
        </xdr:cNvPr>
        <xdr:cNvSpPr>
          <a:spLocks noChangeShapeType="1"/>
        </xdr:cNvSpPr>
      </xdr:nvSpPr>
      <xdr:spPr bwMode="auto">
        <a:xfrm flipH="1">
          <a:off x="7372350" y="1733550"/>
          <a:ext cx="4572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 fPrintsWithSheet="0"/>
  </xdr:twoCellAnchor>
  <xdr:twoCellAnchor>
    <xdr:from>
      <xdr:col>2</xdr:col>
      <xdr:colOff>19050</xdr:colOff>
      <xdr:row>116</xdr:row>
      <xdr:rowOff>28575</xdr:rowOff>
    </xdr:from>
    <xdr:to>
      <xdr:col>5</xdr:col>
      <xdr:colOff>114300</xdr:colOff>
      <xdr:row>116</xdr:row>
      <xdr:rowOff>228600</xdr:rowOff>
    </xdr:to>
    <xdr:sp macro="" textlink="">
      <xdr:nvSpPr>
        <xdr:cNvPr id="2081" name="Text Box 3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549590-F6F1-4B88-A493-F22D6F72DAE4}"/>
            </a:ext>
          </a:extLst>
        </xdr:cNvPr>
        <xdr:cNvSpPr txBox="1">
          <a:spLocks noChangeArrowheads="1"/>
        </xdr:cNvSpPr>
      </xdr:nvSpPr>
      <xdr:spPr bwMode="auto">
        <a:xfrm>
          <a:off x="180975" y="9363075"/>
          <a:ext cx="22098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IE" sz="1000" b="0" i="0" u="sng" strike="noStrike" baseline="0">
              <a:solidFill>
                <a:srgbClr val="0000FF"/>
              </a:solidFill>
              <a:latin typeface="Arial"/>
              <a:cs typeface="Arial"/>
            </a:rPr>
            <a:t>Back to Top of Page</a:t>
          </a:r>
          <a:endParaRPr lang="en-IE"/>
        </a:p>
      </xdr:txBody>
    </xdr:sp>
    <xdr:clientData fPrintsWithSheet="0"/>
  </xdr:twoCellAnchor>
  <xdr:twoCellAnchor editAs="oneCell">
    <xdr:from>
      <xdr:col>1</xdr:col>
      <xdr:colOff>0</xdr:colOff>
      <xdr:row>1</xdr:row>
      <xdr:rowOff>1</xdr:rowOff>
    </xdr:from>
    <xdr:to>
      <xdr:col>20</xdr:col>
      <xdr:colOff>0</xdr:colOff>
      <xdr:row>2</xdr:row>
      <xdr:rowOff>118695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D82D78-3C21-494A-B660-F50BB3DF0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9" y="92928"/>
          <a:ext cx="8316951" cy="1349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upportcs.megazyme.com/support/home" TargetMode="External"/><Relationship Id="rId2" Type="http://schemas.openxmlformats.org/officeDocument/2006/relationships/hyperlink" Target="http://www.megazyme.com/" TargetMode="External"/><Relationship Id="rId1" Type="http://schemas.openxmlformats.org/officeDocument/2006/relationships/hyperlink" Target="mailto:info@megazyme.com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support.megazyme.com/support/ho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zoomScaleNormal="100" workbookViewId="0">
      <selection activeCell="N51" sqref="N51"/>
    </sheetView>
  </sheetViews>
  <sheetFormatPr defaultColWidth="12.28515625" defaultRowHeight="15" x14ac:dyDescent="0.3"/>
  <cols>
    <col min="1" max="1" width="1.7109375" style="2" customWidth="1"/>
    <col min="2" max="2" width="0.42578125" style="2" customWidth="1"/>
    <col min="3" max="3" width="1.140625" style="11" customWidth="1"/>
    <col min="4" max="4" width="10.28515625" style="2" customWidth="1"/>
    <col min="5" max="5" width="15.140625" style="2" customWidth="1"/>
    <col min="6" max="8" width="8.28515625" style="2" customWidth="1"/>
    <col min="9" max="9" width="10.7109375" style="2" customWidth="1"/>
    <col min="10" max="10" width="9.85546875" style="2" customWidth="1"/>
    <col min="11" max="11" width="1.28515625" style="2" customWidth="1"/>
    <col min="12" max="13" width="9.28515625" style="2" customWidth="1"/>
    <col min="14" max="14" width="11" style="2" customWidth="1"/>
    <col min="15" max="15" width="10.28515625" style="2" customWidth="1"/>
    <col min="16" max="16" width="4.140625" style="2" customWidth="1"/>
    <col min="17" max="17" width="86" style="2" customWidth="1"/>
    <col min="18" max="16384" width="12.28515625" style="2"/>
  </cols>
  <sheetData>
    <row r="1" spans="1:18" ht="7.7" customHeight="1" x14ac:dyDescent="0.3">
      <c r="A1" s="1"/>
      <c r="B1" s="1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3.7" customHeight="1" x14ac:dyDescent="0.3">
      <c r="A2" s="1"/>
      <c r="B2" s="3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"/>
    </row>
    <row r="3" spans="1:18" ht="27" customHeight="1" x14ac:dyDescent="0.3">
      <c r="A3" s="1"/>
      <c r="B3" s="3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/>
      <c r="P3" s="3"/>
      <c r="Q3" s="1"/>
    </row>
    <row r="4" spans="1:18" ht="27" customHeight="1" x14ac:dyDescent="0.3">
      <c r="A4" s="1"/>
      <c r="B4" s="3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0"/>
      <c r="P4" s="3"/>
      <c r="Q4" s="1"/>
    </row>
    <row r="5" spans="1:18" ht="24" customHeight="1" x14ac:dyDescent="0.3">
      <c r="A5" s="1"/>
      <c r="B5" s="3"/>
      <c r="C5" s="10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30"/>
      <c r="P5" s="3"/>
      <c r="Q5" s="1"/>
    </row>
    <row r="6" spans="1:18" ht="13.7" customHeight="1" x14ac:dyDescent="0.3">
      <c r="A6" s="1"/>
      <c r="B6" s="3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30"/>
      <c r="P6" s="3"/>
      <c r="Q6" s="1"/>
    </row>
    <row r="7" spans="1:18" s="14" customFormat="1" ht="54.95" customHeight="1" x14ac:dyDescent="0.4">
      <c r="A7" s="1"/>
      <c r="B7" s="3"/>
      <c r="C7" s="31" t="s">
        <v>19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30"/>
      <c r="P7" s="3"/>
      <c r="Q7" s="1"/>
    </row>
    <row r="8" spans="1:18" s="14" customFormat="1" ht="51" customHeight="1" x14ac:dyDescent="0.3">
      <c r="A8" s="1"/>
      <c r="B8" s="3"/>
      <c r="C8" s="116" t="s">
        <v>38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3"/>
      <c r="Q8" s="1"/>
    </row>
    <row r="9" spans="1:18" s="14" customFormat="1" ht="41.25" customHeight="1" x14ac:dyDescent="0.4">
      <c r="A9" s="1"/>
      <c r="B9" s="3"/>
      <c r="C9" s="31" t="s">
        <v>20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3"/>
      <c r="P9" s="3"/>
      <c r="Q9" s="1"/>
    </row>
    <row r="10" spans="1:18" s="14" customFormat="1" ht="18.75" x14ac:dyDescent="0.35">
      <c r="A10" s="1"/>
      <c r="B10" s="3"/>
      <c r="C10" s="29" t="s">
        <v>28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3"/>
      <c r="P10" s="3"/>
      <c r="Q10" s="1"/>
    </row>
    <row r="11" spans="1:18" s="14" customFormat="1" ht="17.25" x14ac:dyDescent="0.35">
      <c r="A11" s="1"/>
      <c r="B11" s="3"/>
      <c r="C11" s="29" t="s">
        <v>39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3"/>
      <c r="P11" s="3"/>
      <c r="Q11" s="1"/>
    </row>
    <row r="12" spans="1:18" s="14" customFormat="1" x14ac:dyDescent="0.3">
      <c r="A12" s="1"/>
      <c r="B12" s="3"/>
      <c r="C12" s="9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3"/>
      <c r="P12" s="3"/>
      <c r="Q12" s="1"/>
    </row>
    <row r="13" spans="1:18" s="14" customFormat="1" ht="45.95" customHeight="1" x14ac:dyDescent="0.3">
      <c r="A13" s="1"/>
      <c r="B13" s="3"/>
      <c r="C13" s="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"/>
      <c r="P13" s="3"/>
      <c r="Q13" s="1"/>
    </row>
    <row r="14" spans="1:18" s="12" customFormat="1" ht="16.7" customHeight="1" x14ac:dyDescent="0.3">
      <c r="A14" s="1"/>
      <c r="B14" s="3"/>
      <c r="C14" s="9"/>
      <c r="D14" s="3"/>
      <c r="E14" s="32" t="s">
        <v>14</v>
      </c>
      <c r="F14" s="121"/>
      <c r="G14" s="122"/>
      <c r="H14" s="123"/>
      <c r="I14" s="3"/>
      <c r="J14" s="3"/>
      <c r="K14" s="3"/>
      <c r="L14" s="46"/>
      <c r="M14" s="46"/>
      <c r="N14" s="46"/>
      <c r="O14" s="3"/>
      <c r="P14" s="46"/>
      <c r="Q14" s="1"/>
      <c r="R14" s="3"/>
    </row>
    <row r="15" spans="1:18" s="12" customFormat="1" ht="16.7" customHeight="1" x14ac:dyDescent="0.3">
      <c r="A15" s="1"/>
      <c r="B15" s="3"/>
      <c r="C15" s="9"/>
      <c r="D15" s="3"/>
      <c r="E15" s="3"/>
      <c r="F15" s="3"/>
      <c r="G15" s="3"/>
      <c r="H15" s="3"/>
      <c r="I15" s="3"/>
      <c r="J15" s="2"/>
      <c r="K15" s="47"/>
      <c r="L15" s="3"/>
      <c r="M15" s="3"/>
      <c r="N15" s="3"/>
      <c r="O15" s="3"/>
      <c r="P15" s="3"/>
      <c r="Q15" s="1"/>
      <c r="R15" s="9"/>
    </row>
    <row r="16" spans="1:18" s="12" customFormat="1" ht="39.6" customHeight="1" x14ac:dyDescent="0.3">
      <c r="A16" s="1"/>
      <c r="B16" s="3"/>
      <c r="C16" s="9"/>
      <c r="D16" s="5"/>
      <c r="E16" s="96" t="s">
        <v>25</v>
      </c>
      <c r="F16" s="100" t="s">
        <v>35</v>
      </c>
      <c r="G16" s="100" t="s">
        <v>36</v>
      </c>
      <c r="H16" s="100" t="s">
        <v>37</v>
      </c>
      <c r="I16" s="5"/>
      <c r="J16" s="3"/>
      <c r="K16" s="47"/>
      <c r="L16" s="3"/>
      <c r="M16" s="3"/>
      <c r="N16" s="3"/>
      <c r="O16" s="3"/>
      <c r="P16" s="3"/>
      <c r="Q16" s="1"/>
      <c r="R16" s="9"/>
    </row>
    <row r="17" spans="1:18" s="14" customFormat="1" ht="16.7" customHeight="1" x14ac:dyDescent="0.3">
      <c r="A17" s="1"/>
      <c r="B17" s="3"/>
      <c r="C17" s="9"/>
      <c r="D17" s="5">
        <v>1</v>
      </c>
      <c r="E17" s="97" t="s">
        <v>30</v>
      </c>
      <c r="F17" s="71"/>
      <c r="G17" s="71"/>
      <c r="H17" s="71"/>
      <c r="I17" s="5"/>
      <c r="J17" s="3"/>
      <c r="K17" s="3"/>
      <c r="L17" s="3"/>
      <c r="M17" s="3"/>
      <c r="N17" s="3"/>
      <c r="O17" s="3"/>
      <c r="P17" s="3"/>
      <c r="Q17" s="1"/>
      <c r="R17" s="3"/>
    </row>
    <row r="18" spans="1:18" s="14" customFormat="1" ht="16.7" customHeight="1" x14ac:dyDescent="0.3">
      <c r="A18" s="1"/>
      <c r="B18" s="3"/>
      <c r="C18" s="9"/>
      <c r="D18" s="5"/>
      <c r="E18" s="49" t="s">
        <v>31</v>
      </c>
      <c r="F18" s="71"/>
      <c r="G18" s="71"/>
      <c r="H18" s="71"/>
      <c r="I18" s="5"/>
      <c r="J18" s="3"/>
      <c r="K18" s="3"/>
      <c r="L18" s="3"/>
      <c r="M18" s="3"/>
      <c r="N18" s="3"/>
      <c r="O18" s="3"/>
      <c r="P18" s="3"/>
      <c r="Q18" s="1"/>
      <c r="R18" s="3"/>
    </row>
    <row r="19" spans="1:18" s="14" customFormat="1" ht="16.7" customHeight="1" x14ac:dyDescent="0.3">
      <c r="A19" s="1"/>
      <c r="B19" s="3"/>
      <c r="C19" s="9"/>
      <c r="D19" s="2">
        <v>2</v>
      </c>
      <c r="E19" s="49" t="s">
        <v>30</v>
      </c>
      <c r="F19" s="71"/>
      <c r="G19" s="71"/>
      <c r="H19" s="71"/>
      <c r="I19" s="5"/>
      <c r="J19" s="3"/>
      <c r="K19" s="3"/>
      <c r="L19" s="3"/>
      <c r="M19" s="3"/>
      <c r="N19" s="3"/>
      <c r="O19" s="3"/>
      <c r="P19" s="3"/>
      <c r="Q19" s="1"/>
      <c r="R19" s="3"/>
    </row>
    <row r="20" spans="1:18" s="14" customFormat="1" ht="16.7" customHeight="1" x14ac:dyDescent="0.3">
      <c r="A20" s="1"/>
      <c r="B20" s="3"/>
      <c r="C20" s="9"/>
      <c r="D20" s="5"/>
      <c r="E20" s="49" t="s">
        <v>31</v>
      </c>
      <c r="F20" s="71"/>
      <c r="G20" s="71"/>
      <c r="H20" s="71"/>
      <c r="I20" s="5"/>
      <c r="J20" s="3"/>
      <c r="K20" s="3"/>
      <c r="L20" s="3"/>
      <c r="M20" s="3"/>
      <c r="N20" s="3"/>
      <c r="O20" s="3"/>
      <c r="P20" s="3"/>
      <c r="Q20" s="1"/>
      <c r="R20" s="3"/>
    </row>
    <row r="21" spans="1:18" s="14" customFormat="1" ht="16.7" customHeight="1" x14ac:dyDescent="0.3">
      <c r="A21" s="1"/>
      <c r="B21" s="3"/>
      <c r="C21" s="9"/>
      <c r="D21" s="50" t="s">
        <v>29</v>
      </c>
      <c r="E21" s="49" t="s">
        <v>30</v>
      </c>
      <c r="F21" s="70">
        <v>0</v>
      </c>
      <c r="G21" s="70">
        <v>0</v>
      </c>
      <c r="H21" s="70">
        <v>0</v>
      </c>
      <c r="I21" s="5"/>
      <c r="J21" s="3"/>
      <c r="K21" s="3"/>
      <c r="L21" s="3"/>
      <c r="M21" s="3"/>
      <c r="N21" s="3"/>
      <c r="O21" s="3"/>
      <c r="P21" s="3"/>
      <c r="Q21" s="1"/>
      <c r="R21" s="3"/>
    </row>
    <row r="22" spans="1:18" s="14" customFormat="1" ht="16.7" customHeight="1" x14ac:dyDescent="0.3">
      <c r="A22" s="1"/>
      <c r="B22" s="3"/>
      <c r="C22" s="9"/>
      <c r="D22" s="50"/>
      <c r="E22" s="97" t="s">
        <v>31</v>
      </c>
      <c r="F22" s="70">
        <v>0</v>
      </c>
      <c r="G22" s="70">
        <v>0</v>
      </c>
      <c r="H22" s="70">
        <v>0</v>
      </c>
      <c r="I22" s="5"/>
      <c r="J22" s="3"/>
      <c r="K22" s="3"/>
      <c r="L22" s="3"/>
      <c r="M22" s="3"/>
      <c r="N22" s="3"/>
      <c r="O22" s="3"/>
      <c r="P22" s="3"/>
      <c r="Q22" s="1"/>
      <c r="R22" s="3"/>
    </row>
    <row r="23" spans="1:18" s="14" customFormat="1" ht="16.7" customHeight="1" x14ac:dyDescent="0.3">
      <c r="A23" s="1"/>
      <c r="B23" s="3"/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"/>
      <c r="R23" s="3"/>
    </row>
    <row r="24" spans="1:18" s="14" customFormat="1" ht="16.7" customHeight="1" x14ac:dyDescent="0.3">
      <c r="A24" s="1"/>
      <c r="B24" s="3"/>
      <c r="C24" s="9"/>
      <c r="D24" s="2"/>
      <c r="E24" s="32" t="s">
        <v>25</v>
      </c>
      <c r="F24" s="32" t="s">
        <v>16</v>
      </c>
      <c r="G24" s="3"/>
      <c r="H24" s="3"/>
      <c r="I24" s="3"/>
      <c r="J24" s="3"/>
      <c r="K24" s="3"/>
      <c r="L24" s="32" t="s">
        <v>1</v>
      </c>
      <c r="N24" s="3"/>
      <c r="O24" s="3"/>
      <c r="P24" s="3"/>
      <c r="Q24" s="1"/>
      <c r="R24" s="3"/>
    </row>
    <row r="25" spans="1:18" s="14" customFormat="1" ht="45" x14ac:dyDescent="0.3">
      <c r="A25" s="1"/>
      <c r="B25" s="3"/>
      <c r="C25" s="9"/>
      <c r="D25" s="98" t="s">
        <v>0</v>
      </c>
      <c r="E25" s="99"/>
      <c r="F25" s="101" t="s">
        <v>35</v>
      </c>
      <c r="G25" s="101" t="s">
        <v>36</v>
      </c>
      <c r="H25" s="101" t="s">
        <v>37</v>
      </c>
      <c r="I25" s="7" t="s">
        <v>17</v>
      </c>
      <c r="J25" s="7" t="s">
        <v>18</v>
      </c>
      <c r="K25" s="3"/>
      <c r="L25" s="7" t="s">
        <v>45</v>
      </c>
      <c r="M25" s="7" t="s">
        <v>26</v>
      </c>
      <c r="N25" s="7" t="s">
        <v>2</v>
      </c>
      <c r="O25" s="7" t="s">
        <v>27</v>
      </c>
      <c r="P25" s="3"/>
      <c r="Q25" s="1"/>
    </row>
    <row r="26" spans="1:18" s="14" customFormat="1" ht="16.7" customHeight="1" x14ac:dyDescent="0.3">
      <c r="A26" s="1"/>
      <c r="B26" s="3"/>
      <c r="C26" s="9"/>
      <c r="D26" s="93"/>
      <c r="E26" s="64" t="s">
        <v>30</v>
      </c>
      <c r="F26" s="94"/>
      <c r="G26" s="94"/>
      <c r="H26" s="95"/>
      <c r="I26" s="95">
        <v>0.1</v>
      </c>
      <c r="J26" s="110">
        <v>1</v>
      </c>
      <c r="K26" s="3"/>
      <c r="L26" s="62"/>
      <c r="M26" s="62"/>
      <c r="N26" s="72"/>
      <c r="O26" s="62"/>
      <c r="P26" s="3"/>
      <c r="Q26" s="1"/>
    </row>
    <row r="27" spans="1:18" s="14" customFormat="1" ht="16.7" customHeight="1" x14ac:dyDescent="0.3">
      <c r="A27" s="1"/>
      <c r="B27" s="3"/>
      <c r="C27" s="9"/>
      <c r="D27" s="61"/>
      <c r="E27" s="92" t="s">
        <v>31</v>
      </c>
      <c r="F27" s="73"/>
      <c r="G27" s="73"/>
      <c r="H27" s="74"/>
      <c r="I27" s="74">
        <v>0.1</v>
      </c>
      <c r="J27" s="111">
        <v>1</v>
      </c>
      <c r="K27" s="3"/>
      <c r="L27" s="66"/>
      <c r="M27" s="66"/>
      <c r="N27" s="91"/>
      <c r="O27" s="66"/>
      <c r="P27" s="3"/>
      <c r="Q27" s="1"/>
    </row>
    <row r="28" spans="1:18" s="14" customFormat="1" ht="16.7" customHeight="1" x14ac:dyDescent="0.3">
      <c r="A28" s="1"/>
      <c r="B28" s="3"/>
      <c r="C28" s="9"/>
      <c r="D28" s="61"/>
      <c r="E28" s="107" t="s">
        <v>32</v>
      </c>
      <c r="F28" s="65"/>
      <c r="G28" s="65"/>
      <c r="H28" s="65"/>
      <c r="I28" s="65"/>
      <c r="J28" s="65"/>
      <c r="K28" s="3"/>
      <c r="L28" s="66"/>
      <c r="M28" s="66"/>
      <c r="N28" s="66"/>
      <c r="O28" s="66"/>
      <c r="P28" s="3"/>
      <c r="Q28" s="1"/>
    </row>
    <row r="29" spans="1:18" s="14" customFormat="1" ht="16.7" customHeight="1" x14ac:dyDescent="0.3">
      <c r="A29" s="1"/>
      <c r="B29" s="3"/>
      <c r="C29" s="9"/>
      <c r="D29" s="61"/>
      <c r="E29" s="108" t="s">
        <v>33</v>
      </c>
      <c r="F29" s="65"/>
      <c r="G29" s="65"/>
      <c r="H29" s="65"/>
      <c r="I29" s="65"/>
      <c r="J29" s="65"/>
      <c r="K29" s="3"/>
      <c r="L29" s="66"/>
      <c r="M29" s="66"/>
      <c r="N29" s="66"/>
      <c r="O29" s="66"/>
      <c r="P29" s="3"/>
      <c r="Q29" s="1"/>
    </row>
    <row r="30" spans="1:18" s="14" customFormat="1" ht="16.7" customHeight="1" x14ac:dyDescent="0.3">
      <c r="A30" s="1"/>
      <c r="B30" s="3"/>
      <c r="C30" s="9"/>
      <c r="D30" s="67"/>
      <c r="E30" s="109" t="s">
        <v>31</v>
      </c>
      <c r="F30" s="68"/>
      <c r="G30" s="68"/>
      <c r="H30" s="68"/>
      <c r="I30" s="68"/>
      <c r="J30" s="68"/>
      <c r="K30" s="3"/>
      <c r="L30" s="69"/>
      <c r="M30" s="69"/>
      <c r="N30" s="69"/>
      <c r="O30" s="69"/>
      <c r="P30" s="3"/>
      <c r="Q30" s="1"/>
    </row>
    <row r="31" spans="1:18" s="14" customFormat="1" ht="16.7" customHeight="1" x14ac:dyDescent="0.3">
      <c r="A31" s="1"/>
      <c r="B31" s="3"/>
      <c r="C31" s="9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"/>
      <c r="P31" s="3"/>
      <c r="Q31" s="1"/>
    </row>
    <row r="32" spans="1:18" s="14" customFormat="1" ht="16.7" customHeight="1" x14ac:dyDescent="0.3">
      <c r="A32" s="1"/>
      <c r="B32" s="3"/>
      <c r="C32" s="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"/>
      <c r="P32" s="3"/>
      <c r="Q32" s="1"/>
    </row>
    <row r="33" spans="1:17" s="14" customFormat="1" ht="16.7" customHeight="1" x14ac:dyDescent="0.3">
      <c r="A33" s="1"/>
      <c r="B33" s="3"/>
      <c r="C33" s="9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"/>
      <c r="P33" s="3"/>
      <c r="Q33" s="1"/>
    </row>
    <row r="34" spans="1:17" s="14" customFormat="1" ht="16.7" customHeight="1" x14ac:dyDescent="0.3">
      <c r="A34" s="1"/>
      <c r="B34" s="3"/>
      <c r="C34" s="9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"/>
      <c r="P34" s="3"/>
      <c r="Q34" s="1"/>
    </row>
    <row r="35" spans="1:17" s="14" customFormat="1" x14ac:dyDescent="0.3">
      <c r="A35" s="1"/>
      <c r="B35" s="3"/>
      <c r="C35" s="9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"/>
      <c r="P35" s="3"/>
      <c r="Q35" s="1"/>
    </row>
    <row r="36" spans="1:17" s="14" customFormat="1" x14ac:dyDescent="0.3">
      <c r="A36" s="1"/>
      <c r="B36" s="3"/>
      <c r="C36" s="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"/>
      <c r="P36" s="3"/>
      <c r="Q36" s="1"/>
    </row>
    <row r="37" spans="1:17" s="14" customFormat="1" x14ac:dyDescent="0.3">
      <c r="A37" s="1"/>
      <c r="B37" s="3"/>
      <c r="C37" s="9"/>
      <c r="D37" s="16"/>
      <c r="E37" s="16"/>
      <c r="F37" s="16"/>
      <c r="G37" s="16"/>
      <c r="H37" s="16"/>
      <c r="I37" s="16"/>
      <c r="J37" s="16" t="s">
        <v>21</v>
      </c>
      <c r="K37" s="16"/>
      <c r="L37" s="16"/>
      <c r="M37" s="16"/>
      <c r="N37" s="16"/>
      <c r="O37" s="3"/>
      <c r="P37" s="3"/>
      <c r="Q37" s="1"/>
    </row>
    <row r="38" spans="1:17" s="14" customFormat="1" x14ac:dyDescent="0.3">
      <c r="A38" s="1"/>
      <c r="B38" s="3"/>
      <c r="C38" s="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"/>
      <c r="P38" s="3"/>
      <c r="Q38" s="1"/>
    </row>
    <row r="39" spans="1:17" s="14" customFormat="1" x14ac:dyDescent="0.3">
      <c r="A39" s="1"/>
      <c r="B39" s="3"/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"/>
      <c r="P39" s="3"/>
      <c r="Q39" s="1"/>
    </row>
    <row r="40" spans="1:17" s="14" customFormat="1" x14ac:dyDescent="0.3">
      <c r="A40" s="1"/>
      <c r="B40" s="3"/>
      <c r="C40" s="9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"/>
      <c r="P40" s="3"/>
      <c r="Q40" s="1"/>
    </row>
    <row r="41" spans="1:17" s="14" customFormat="1" ht="3" customHeight="1" x14ac:dyDescent="0.3">
      <c r="A41" s="1"/>
      <c r="B41" s="3"/>
      <c r="C41" s="9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"/>
      <c r="P41" s="3"/>
      <c r="Q41" s="1"/>
    </row>
    <row r="42" spans="1:17" s="14" customFormat="1" ht="6" hidden="1" customHeight="1" x14ac:dyDescent="0.3">
      <c r="A42" s="1"/>
      <c r="B42" s="3"/>
      <c r="C42" s="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"/>
      <c r="P42" s="3"/>
      <c r="Q42" s="1"/>
    </row>
    <row r="43" spans="1:17" s="14" customFormat="1" ht="20.100000000000001" customHeight="1" x14ac:dyDescent="0.4">
      <c r="A43" s="1"/>
      <c r="B43" s="3"/>
      <c r="C43" s="35" t="s">
        <v>6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4"/>
      <c r="P43" s="3"/>
      <c r="Q43" s="1"/>
    </row>
    <row r="44" spans="1:17" s="18" customFormat="1" ht="24.95" customHeight="1" x14ac:dyDescent="0.35">
      <c r="A44" s="17"/>
      <c r="B44" s="20"/>
      <c r="C44" s="36" t="s">
        <v>7</v>
      </c>
      <c r="D44" s="26"/>
      <c r="E44" s="26"/>
      <c r="F44" s="26"/>
      <c r="G44" s="26"/>
      <c r="H44" s="26"/>
      <c r="I44" s="26"/>
      <c r="K44" s="26"/>
      <c r="L44" s="26"/>
      <c r="M44" s="26"/>
      <c r="N44" s="26"/>
      <c r="O44" s="25"/>
      <c r="P44" s="20"/>
      <c r="Q44" s="17"/>
    </row>
    <row r="45" spans="1:17" s="19" customFormat="1" ht="9" customHeight="1" x14ac:dyDescent="0.35">
      <c r="A45" s="17"/>
      <c r="B45" s="20"/>
      <c r="C45" s="118" t="s">
        <v>8</v>
      </c>
      <c r="D45" s="119"/>
      <c r="E45" s="120"/>
      <c r="F45" s="120"/>
      <c r="G45" s="43"/>
      <c r="H45" s="43"/>
      <c r="I45" s="37"/>
      <c r="J45" s="26"/>
      <c r="K45" s="37"/>
      <c r="L45" s="37"/>
      <c r="M45" s="37"/>
      <c r="N45" s="37"/>
      <c r="O45" s="26"/>
      <c r="P45" s="21"/>
      <c r="Q45" s="17"/>
    </row>
    <row r="46" spans="1:17" s="19" customFormat="1" ht="60" customHeight="1" x14ac:dyDescent="0.3">
      <c r="A46" s="17"/>
      <c r="B46" s="20"/>
      <c r="C46" s="119"/>
      <c r="D46" s="119"/>
      <c r="E46" s="120"/>
      <c r="F46" s="120"/>
      <c r="G46" s="43"/>
      <c r="H46" s="43"/>
      <c r="I46" s="37"/>
      <c r="J46" s="38" t="s">
        <v>9</v>
      </c>
      <c r="K46" s="37"/>
      <c r="L46" s="37"/>
      <c r="M46" s="37"/>
      <c r="N46" s="37"/>
      <c r="O46" s="38"/>
      <c r="P46" s="21"/>
      <c r="Q46" s="17"/>
    </row>
    <row r="47" spans="1:17" s="19" customFormat="1" ht="21.95" customHeight="1" x14ac:dyDescent="0.35">
      <c r="A47" s="17"/>
      <c r="B47" s="20"/>
      <c r="C47" s="27" t="s">
        <v>3</v>
      </c>
      <c r="D47" s="27"/>
      <c r="E47" s="27"/>
      <c r="F47" s="27"/>
      <c r="G47" s="27"/>
      <c r="H47" s="27"/>
      <c r="I47" s="27"/>
      <c r="J47" s="39"/>
      <c r="K47" s="27"/>
      <c r="L47" s="27"/>
      <c r="M47" s="27"/>
      <c r="N47" s="27"/>
      <c r="O47" s="39"/>
      <c r="P47" s="21"/>
      <c r="Q47" s="17"/>
    </row>
    <row r="48" spans="1:17" s="19" customFormat="1" ht="20.100000000000001" customHeight="1" x14ac:dyDescent="0.35">
      <c r="A48" s="17"/>
      <c r="B48" s="20"/>
      <c r="C48" s="28" t="s">
        <v>10</v>
      </c>
      <c r="D48" s="27"/>
      <c r="E48" s="27"/>
      <c r="F48" s="27"/>
      <c r="G48" s="27"/>
      <c r="H48" s="27"/>
      <c r="I48" s="27"/>
      <c r="J48" s="38" t="s">
        <v>43</v>
      </c>
      <c r="K48" s="27"/>
      <c r="L48" s="27"/>
      <c r="M48" s="27"/>
      <c r="N48" s="27"/>
      <c r="O48" s="38"/>
      <c r="P48" s="21"/>
      <c r="Q48" s="17"/>
    </row>
    <row r="49" spans="1:17" s="19" customFormat="1" ht="17.25" x14ac:dyDescent="0.35">
      <c r="A49" s="17"/>
      <c r="B49" s="20"/>
      <c r="C49" s="40" t="s">
        <v>11</v>
      </c>
      <c r="D49" s="27"/>
      <c r="E49" s="27"/>
      <c r="F49" s="27"/>
      <c r="G49" s="27"/>
      <c r="H49" s="27"/>
      <c r="I49" s="27"/>
      <c r="J49" s="38" t="s">
        <v>44</v>
      </c>
      <c r="K49" s="27"/>
      <c r="L49" s="27"/>
      <c r="M49" s="27"/>
      <c r="N49" s="27"/>
      <c r="O49" s="38"/>
      <c r="P49" s="21"/>
      <c r="Q49" s="17"/>
    </row>
    <row r="50" spans="1:17" ht="17.25" x14ac:dyDescent="0.35">
      <c r="A50" s="17"/>
      <c r="B50" s="20"/>
      <c r="C50" s="40" t="s">
        <v>4</v>
      </c>
      <c r="D50" s="29"/>
      <c r="E50" s="29"/>
      <c r="F50" s="29"/>
      <c r="G50" s="29"/>
      <c r="H50" s="29"/>
      <c r="I50" s="29"/>
      <c r="J50" s="38" t="s">
        <v>5</v>
      </c>
      <c r="K50" s="29"/>
      <c r="L50" s="29"/>
      <c r="M50" s="29"/>
      <c r="N50" s="29"/>
      <c r="O50" s="38"/>
      <c r="P50" s="21"/>
      <c r="Q50" s="17"/>
    </row>
    <row r="51" spans="1:17" ht="16.7" customHeight="1" x14ac:dyDescent="0.35">
      <c r="A51" s="17"/>
      <c r="B51" s="20"/>
      <c r="C51" s="40"/>
      <c r="D51" s="29"/>
      <c r="E51" s="29"/>
      <c r="F51" s="29"/>
      <c r="G51" s="29"/>
      <c r="H51" s="29"/>
      <c r="I51" s="29"/>
      <c r="K51" s="29"/>
      <c r="L51" s="29"/>
      <c r="M51" s="29"/>
      <c r="N51" s="36" t="s">
        <v>46</v>
      </c>
      <c r="O51" s="26"/>
      <c r="P51" s="21"/>
      <c r="Q51" s="17"/>
    </row>
    <row r="52" spans="1:17" ht="42.95" customHeight="1" x14ac:dyDescent="0.35">
      <c r="A52" s="17"/>
      <c r="B52" s="20"/>
      <c r="C52" s="40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41"/>
      <c r="P52" s="21"/>
      <c r="Q52" s="17"/>
    </row>
    <row r="53" spans="1:17" s="18" customFormat="1" ht="399.95" customHeight="1" x14ac:dyDescent="0.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</row>
  </sheetData>
  <sheetProtection password="8E71" sheet="1" objects="1" scenarios="1"/>
  <mergeCells count="3">
    <mergeCell ref="C8:O8"/>
    <mergeCell ref="C45:F46"/>
    <mergeCell ref="F14:H14"/>
  </mergeCells>
  <phoneticPr fontId="0" type="noConversion"/>
  <dataValidations count="2">
    <dataValidation allowBlank="1" sqref="O5:O7 O1:O2 A1:B1048576 D1:N7 C1:C43 C47 O47 C53:O65536 C49:C52 J47 D9:O13 D31:D44 D47:I52 K47:N52 J52 J30:J43 S1:IV1048576 P1:P13 R1:R13 E30:I44 K31:O44 P31:P65536 R31:R65536 Q1:Q1048576"/>
    <dataValidation allowBlank="1" showInputMessage="1" sqref="D30 L25:O30 L14:P24 K14:K30 R14:R24 D14:J29"/>
  </dataValidations>
  <hyperlinks>
    <hyperlink ref="J50" r:id="rId1" display="mailto:info@megazyme.com"/>
    <hyperlink ref="J46" r:id="rId2" display="http://www.megazyme.com/"/>
    <hyperlink ref="J49" r:id="rId3"/>
    <hyperlink ref="J48" r:id="rId4"/>
  </hyperlinks>
  <pageMargins left="0.59055118110236227" right="0.59055118110236227" top="0.59055118110236227" bottom="0.98425196850393704" header="0.51181102362204722" footer="0.51181102362204722"/>
  <pageSetup paperSize="9" scale="87" orientation="landscape" horizontalDpi="360" verticalDpi="360"/>
  <headerFooter alignWithMargins="0">
    <oddFooter>&amp;LPrinted on &amp;D, Page &amp;P of &amp;N</oddFooter>
  </headerFooter>
  <rowBreaks count="1" manualBreakCount="1">
    <brk id="24" min="1" max="15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8"/>
  <sheetViews>
    <sheetView zoomScaleNormal="100" workbookViewId="0">
      <selection activeCell="F4" sqref="F4:H4"/>
    </sheetView>
  </sheetViews>
  <sheetFormatPr defaultColWidth="12.28515625" defaultRowHeight="15" x14ac:dyDescent="0.3"/>
  <cols>
    <col min="1" max="1" width="1.7109375" style="2" customWidth="1"/>
    <col min="2" max="2" width="0.7109375" style="2" customWidth="1"/>
    <col min="3" max="3" width="3.140625" style="2" customWidth="1"/>
    <col min="4" max="4" width="13.85546875" style="2" customWidth="1"/>
    <col min="5" max="5" width="14.7109375" style="2" customWidth="1"/>
    <col min="6" max="10" width="9.85546875" style="2" customWidth="1"/>
    <col min="11" max="11" width="0.85546875" style="2" customWidth="1"/>
    <col min="12" max="12" width="9.85546875" style="2" hidden="1" customWidth="1"/>
    <col min="13" max="13" width="9.85546875" style="2" customWidth="1"/>
    <col min="14" max="14" width="9.85546875" style="2" hidden="1" customWidth="1"/>
    <col min="15" max="15" width="9.85546875" style="2" customWidth="1"/>
    <col min="16" max="16" width="0.85546875" style="2" customWidth="1"/>
    <col min="17" max="17" width="9.85546875" style="2" customWidth="1"/>
    <col min="18" max="18" width="9.85546875" style="2" hidden="1" customWidth="1"/>
    <col min="19" max="19" width="10.42578125" style="2" customWidth="1"/>
    <col min="20" max="20" width="0.7109375" style="2" customWidth="1"/>
    <col min="21" max="21" width="200.7109375" style="2" customWidth="1"/>
    <col min="22" max="16384" width="12.28515625" style="2"/>
  </cols>
  <sheetData>
    <row r="1" spans="1:21" ht="7.7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1" ht="96.75" customHeight="1" x14ac:dyDescent="0.3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4"/>
    </row>
    <row r="3" spans="1:21" ht="15" customHeigh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4"/>
    </row>
    <row r="4" spans="1:21" x14ac:dyDescent="0.3">
      <c r="A4" s="1"/>
      <c r="B4" s="3"/>
      <c r="C4" s="3"/>
      <c r="D4" s="3"/>
      <c r="E4" s="32" t="s">
        <v>14</v>
      </c>
      <c r="F4" s="127"/>
      <c r="G4" s="128"/>
      <c r="H4" s="129"/>
      <c r="I4" s="3"/>
      <c r="J4" s="3"/>
      <c r="K4" s="3"/>
      <c r="L4" s="3"/>
      <c r="M4" s="46"/>
      <c r="N4" s="46"/>
      <c r="O4" s="46"/>
      <c r="P4" s="3"/>
      <c r="Q4" s="46"/>
      <c r="R4" s="3"/>
      <c r="S4" s="3"/>
      <c r="T4" s="3"/>
      <c r="U4" s="44"/>
    </row>
    <row r="5" spans="1:21" ht="15.2" customHeight="1" x14ac:dyDescent="0.3">
      <c r="A5" s="1"/>
      <c r="B5" s="3"/>
      <c r="C5" s="3"/>
      <c r="D5" s="3"/>
      <c r="E5" s="3"/>
      <c r="F5" s="3"/>
      <c r="G5" s="3"/>
      <c r="H5" s="3"/>
      <c r="I5" s="3"/>
      <c r="J5" s="3"/>
      <c r="L5" s="47"/>
      <c r="M5" s="3"/>
      <c r="N5" s="3"/>
      <c r="O5" s="3"/>
      <c r="P5" s="3"/>
      <c r="Q5" s="3"/>
      <c r="R5" s="3"/>
      <c r="S5" s="9"/>
      <c r="T5" s="3"/>
      <c r="U5" s="44"/>
    </row>
    <row r="6" spans="1:21" x14ac:dyDescent="0.3">
      <c r="A6" s="1"/>
      <c r="B6" s="3"/>
      <c r="C6" s="5"/>
      <c r="D6" s="5"/>
      <c r="E6" s="5"/>
      <c r="F6" s="32" t="s">
        <v>15</v>
      </c>
      <c r="I6" s="3"/>
      <c r="J6" s="5"/>
      <c r="K6" s="3"/>
      <c r="L6" s="47"/>
      <c r="M6" s="3"/>
      <c r="N6" s="3"/>
      <c r="O6" s="3"/>
      <c r="P6" s="3"/>
      <c r="Q6" s="3"/>
      <c r="R6" s="3"/>
      <c r="S6" s="9"/>
      <c r="T6" s="3"/>
      <c r="U6" s="44"/>
    </row>
    <row r="7" spans="1:21" ht="19.5" x14ac:dyDescent="0.4">
      <c r="A7" s="1"/>
      <c r="B7" s="3"/>
      <c r="C7" s="5"/>
      <c r="D7" s="5"/>
      <c r="E7" s="48" t="s">
        <v>25</v>
      </c>
      <c r="F7" s="106" t="s">
        <v>40</v>
      </c>
      <c r="G7" s="106" t="s">
        <v>41</v>
      </c>
      <c r="H7" s="106" t="s">
        <v>42</v>
      </c>
      <c r="I7" s="3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44"/>
    </row>
    <row r="8" spans="1:21" x14ac:dyDescent="0.3">
      <c r="A8" s="1"/>
      <c r="B8" s="3"/>
      <c r="C8" s="5"/>
      <c r="D8" s="5">
        <v>1</v>
      </c>
      <c r="E8" s="75" t="s">
        <v>30</v>
      </c>
      <c r="F8" s="88"/>
      <c r="G8" s="88"/>
      <c r="H8" s="88"/>
      <c r="I8" s="3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44"/>
    </row>
    <row r="9" spans="1:21" x14ac:dyDescent="0.3">
      <c r="A9" s="1"/>
      <c r="B9" s="3"/>
      <c r="C9" s="5"/>
      <c r="E9" s="83" t="s">
        <v>31</v>
      </c>
      <c r="F9" s="89"/>
      <c r="G9" s="89"/>
      <c r="H9" s="102"/>
      <c r="I9" s="3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44"/>
    </row>
    <row r="10" spans="1:21" x14ac:dyDescent="0.3">
      <c r="A10" s="1"/>
      <c r="B10" s="3"/>
      <c r="C10" s="5"/>
      <c r="D10" s="5">
        <v>2</v>
      </c>
      <c r="E10" s="84" t="s">
        <v>30</v>
      </c>
      <c r="F10" s="88"/>
      <c r="G10" s="88"/>
      <c r="H10" s="88"/>
      <c r="I10" s="3"/>
      <c r="J10" s="5"/>
      <c r="K10" s="3"/>
      <c r="L10" s="3"/>
      <c r="M10" s="3"/>
      <c r="N10" s="3"/>
      <c r="O10" s="3"/>
      <c r="P10" s="3"/>
      <c r="Q10" s="3"/>
      <c r="R10" s="3"/>
      <c r="S10" s="3"/>
      <c r="T10" s="3"/>
      <c r="U10" s="44"/>
    </row>
    <row r="11" spans="1:21" x14ac:dyDescent="0.3">
      <c r="A11" s="1"/>
      <c r="B11" s="3"/>
      <c r="C11" s="5"/>
      <c r="D11" s="5"/>
      <c r="E11" s="83" t="s">
        <v>31</v>
      </c>
      <c r="F11" s="89"/>
      <c r="G11" s="89"/>
      <c r="H11" s="102"/>
      <c r="I11" s="3"/>
      <c r="J11" s="5"/>
      <c r="K11" s="3"/>
      <c r="L11" s="3"/>
      <c r="M11" s="3"/>
      <c r="N11" s="3"/>
      <c r="O11" s="3"/>
      <c r="P11" s="3"/>
      <c r="Q11" s="3"/>
      <c r="R11" s="3"/>
      <c r="S11" s="3"/>
      <c r="T11" s="3"/>
      <c r="U11" s="44"/>
    </row>
    <row r="12" spans="1:21" x14ac:dyDescent="0.3">
      <c r="A12" s="1"/>
      <c r="B12" s="3"/>
      <c r="C12" s="50"/>
      <c r="D12" s="105" t="s">
        <v>29</v>
      </c>
      <c r="E12" s="75" t="s">
        <v>30</v>
      </c>
      <c r="F12" s="51">
        <f>IF(COUNT(F8,F10)=0,0,(IF(A1_GFblank_1=0,0.0000001,A1_GFblank_1)+IF(A1_GFblank_2=0,0.0000001,A1_GFblank_2))/COUNT(F8,F10))</f>
        <v>0</v>
      </c>
      <c r="G12" s="51">
        <f>IF(COUNT(G8,G10)=0,0,(IF(A2_GFblank_1=0,0.0000001,A2_GFblank_1)+IF(A2_GFblank_2=0,0.0000001,A2_GFblank_2))/COUNT(G8,G10))</f>
        <v>0</v>
      </c>
      <c r="H12" s="51">
        <f>IF(COUNT(H8,H10)=0,0,(IF(A3_GFblank_1=0,0.0000001,A3_GFblank_1)+IF(A3_GFblank_2=0,0.0000001,A3_GFblank_2))/COUNT(H8,H10))</f>
        <v>0</v>
      </c>
      <c r="I12" s="3"/>
      <c r="J12" s="5"/>
      <c r="K12" s="3"/>
      <c r="L12" s="3"/>
      <c r="M12" s="3"/>
      <c r="N12" s="3"/>
      <c r="O12" s="3"/>
      <c r="P12" s="3"/>
      <c r="Q12" s="3"/>
      <c r="R12" s="3"/>
      <c r="S12" s="3"/>
      <c r="T12" s="3"/>
      <c r="U12" s="44"/>
    </row>
    <row r="13" spans="1:21" s="45" customFormat="1" x14ac:dyDescent="0.3">
      <c r="A13" s="1"/>
      <c r="B13" s="3"/>
      <c r="C13" s="3"/>
      <c r="D13" s="3"/>
      <c r="E13" s="85" t="s">
        <v>31</v>
      </c>
      <c r="F13" s="86">
        <f>IF(COUNT(F9,F11)=0,0,(IF(A1_Sblank_1=0,0.0000001,A1_Sblank_1)+IF(A1_Sblank_2=0,0.0000001,A1_Sblank_2))/COUNT(F9,F11))</f>
        <v>0</v>
      </c>
      <c r="G13" s="86">
        <f>IF(COUNT(G9,G11)=0,0,(IF(A2_Sblank_1=0,0.0000001,A2_Sblank_1)+IF(A2_Sblank_2=0,0.0000001,A2_Sblank_2))/COUNT(G9,G11))</f>
        <v>0</v>
      </c>
      <c r="H13" s="8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4"/>
    </row>
    <row r="14" spans="1:21" s="45" customFormat="1" x14ac:dyDescent="0.3">
      <c r="A14" s="1"/>
      <c r="B14" s="3"/>
      <c r="C14" s="3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4"/>
    </row>
    <row r="15" spans="1:21" s="45" customFormat="1" x14ac:dyDescent="0.3">
      <c r="A15" s="1"/>
      <c r="B15" s="3"/>
      <c r="C15" s="3"/>
      <c r="D15" s="3"/>
      <c r="E15" s="52" t="s">
        <v>25</v>
      </c>
      <c r="F15" s="32" t="s">
        <v>16</v>
      </c>
      <c r="G15" s="3"/>
      <c r="H15" s="3"/>
      <c r="I15" s="3"/>
      <c r="J15" s="3"/>
      <c r="K15" s="3"/>
      <c r="L15" s="3"/>
      <c r="M15" s="32" t="s">
        <v>1</v>
      </c>
      <c r="N15" s="3"/>
      <c r="O15" s="33"/>
      <c r="P15" s="3"/>
      <c r="Q15" s="3"/>
      <c r="R15" s="3"/>
      <c r="S15" s="3"/>
      <c r="T15" s="3"/>
      <c r="U15" s="44"/>
    </row>
    <row r="16" spans="1:21" s="60" customFormat="1" ht="63" x14ac:dyDescent="0.3">
      <c r="A16" s="53"/>
      <c r="B16" s="54"/>
      <c r="C16" s="55"/>
      <c r="D16" s="6" t="s">
        <v>0</v>
      </c>
      <c r="E16" s="6"/>
      <c r="F16" s="34" t="s">
        <v>12</v>
      </c>
      <c r="G16" s="34" t="s">
        <v>13</v>
      </c>
      <c r="H16" s="34" t="s">
        <v>34</v>
      </c>
      <c r="I16" s="7" t="s">
        <v>17</v>
      </c>
      <c r="J16" s="7" t="s">
        <v>18</v>
      </c>
      <c r="K16" s="56"/>
      <c r="L16" s="57" t="s">
        <v>22</v>
      </c>
      <c r="M16" s="7" t="s">
        <v>45</v>
      </c>
      <c r="N16" s="57" t="s">
        <v>23</v>
      </c>
      <c r="O16" s="7" t="s">
        <v>26</v>
      </c>
      <c r="P16" s="56"/>
      <c r="Q16" s="7" t="s">
        <v>2</v>
      </c>
      <c r="R16" s="57" t="s">
        <v>24</v>
      </c>
      <c r="S16" s="7" t="s">
        <v>27</v>
      </c>
      <c r="T16" s="58"/>
      <c r="U16" s="59"/>
    </row>
    <row r="17" spans="1:21" x14ac:dyDescent="0.3">
      <c r="A17" s="1"/>
      <c r="B17" s="3"/>
      <c r="C17" s="124">
        <v>1</v>
      </c>
      <c r="D17" s="78"/>
      <c r="E17" s="79" t="s">
        <v>30</v>
      </c>
      <c r="F17" s="88"/>
      <c r="G17" s="88"/>
      <c r="H17" s="88"/>
      <c r="I17" s="112">
        <v>0.1</v>
      </c>
      <c r="J17" s="113">
        <v>10</v>
      </c>
      <c r="K17" s="61"/>
      <c r="L17" s="81" t="str">
        <f>IF(OR(ISBLANK(F17),ISBLANK(G17),A2_GFblank_ave=0,A1_GFblank_ave=0),"",(G17-F17)-(A2_GFblank_ave-A1_GFblank_ave))</f>
        <v/>
      </c>
      <c r="M17" s="62" t="str">
        <f>L17</f>
        <v/>
      </c>
      <c r="N17" s="82"/>
      <c r="O17" s="62"/>
      <c r="P17" s="61"/>
      <c r="Q17" s="42"/>
      <c r="R17" s="63"/>
      <c r="S17" s="62"/>
      <c r="T17" s="3"/>
      <c r="U17" s="44"/>
    </row>
    <row r="18" spans="1:21" x14ac:dyDescent="0.3">
      <c r="A18" s="1"/>
      <c r="B18" s="3"/>
      <c r="C18" s="125"/>
      <c r="D18" s="76"/>
      <c r="E18" s="80" t="s">
        <v>31</v>
      </c>
      <c r="F18" s="90"/>
      <c r="G18" s="90"/>
      <c r="H18" s="65"/>
      <c r="I18" s="114">
        <v>0.1</v>
      </c>
      <c r="J18" s="115">
        <v>3</v>
      </c>
      <c r="K18" s="61"/>
      <c r="L18" s="81" t="str">
        <f>IF(OR(ISBLANK(F18),ISBLANK(G18),A2_Sblank_ave=0,A1_Sblank_ave=0),"",(G18-F18)-(A2_Sblank_ave-A1_Sblank_ave))</f>
        <v/>
      </c>
      <c r="M18" s="66" t="str">
        <f>L18</f>
        <v/>
      </c>
      <c r="N18" s="82"/>
      <c r="O18" s="66"/>
      <c r="P18" s="61"/>
      <c r="Q18" s="91"/>
      <c r="R18" s="63"/>
      <c r="S18" s="66"/>
      <c r="T18" s="3"/>
      <c r="U18" s="44"/>
    </row>
    <row r="19" spans="1:21" x14ac:dyDescent="0.3">
      <c r="A19" s="1"/>
      <c r="B19" s="3"/>
      <c r="C19" s="125"/>
      <c r="D19" s="76"/>
      <c r="E19" s="103" t="s">
        <v>32</v>
      </c>
      <c r="F19" s="65"/>
      <c r="G19" s="65"/>
      <c r="H19" s="65"/>
      <c r="I19" s="65"/>
      <c r="J19" s="65"/>
      <c r="K19" s="61"/>
      <c r="L19" s="87" t="str">
        <f>IF(OR(ISBLANK(F17),ISBLANK(G17),A2_GFblank_ave=0,A1_GFblank_ave=0),"",L17)</f>
        <v/>
      </c>
      <c r="M19" s="66" t="str">
        <f>L19</f>
        <v/>
      </c>
      <c r="N19" s="82" t="str">
        <f>IF(OR(ISBLANK(F17),ISBLANK(G17),A2_GFblank_ave=0,A1_GFblank_ave=0),"",0.0692*L19*1/I17*J17)</f>
        <v/>
      </c>
      <c r="O19" s="66" t="str">
        <f>N19</f>
        <v/>
      </c>
      <c r="P19" s="61"/>
      <c r="Q19" s="66"/>
      <c r="R19" s="63" t="str">
        <f>IF(OR(ISBLANK(Q17),Concentration_gL=""),"",Concentration_gL*100/Q17)</f>
        <v/>
      </c>
      <c r="S19" s="66" t="str">
        <f>R19</f>
        <v/>
      </c>
      <c r="T19" s="3"/>
      <c r="U19" s="44"/>
    </row>
    <row r="20" spans="1:21" x14ac:dyDescent="0.3">
      <c r="A20" s="1"/>
      <c r="B20" s="3"/>
      <c r="C20" s="125"/>
      <c r="D20" s="76"/>
      <c r="E20" s="103" t="s">
        <v>33</v>
      </c>
      <c r="F20" s="65"/>
      <c r="G20" s="65"/>
      <c r="H20" s="65"/>
      <c r="I20" s="65"/>
      <c r="J20" s="65"/>
      <c r="K20" s="61"/>
      <c r="L20" s="81" t="str">
        <f>IF(OR(ISBLANK(H17),ISBLANK(G17),A3_GFblank_ave=0,A2_GFblank_ave=0),"",(H17-G17)-(A3_GFblank_ave-A2_GFblank_ave))</f>
        <v/>
      </c>
      <c r="M20" s="66" t="str">
        <f>L20</f>
        <v/>
      </c>
      <c r="N20" s="82" t="str">
        <f>IF(OR(ISBLANK(G17),ISBLANK(H17),A3_GFblank_ave=0,A2_GFblank_ave=0),"",0.06978*L20*1/I17*J17)</f>
        <v/>
      </c>
      <c r="O20" s="66" t="str">
        <f>N20</f>
        <v/>
      </c>
      <c r="P20" s="61"/>
      <c r="Q20" s="66"/>
      <c r="R20" s="63" t="str">
        <f>IF(OR(ISBLANK(Q17),Concentration_gL=""),"",Concentration_gL*100/Q17)</f>
        <v/>
      </c>
      <c r="S20" s="66" t="str">
        <f>R20</f>
        <v/>
      </c>
      <c r="T20" s="3"/>
      <c r="U20" s="44"/>
    </row>
    <row r="21" spans="1:21" x14ac:dyDescent="0.3">
      <c r="A21" s="1"/>
      <c r="B21" s="3"/>
      <c r="C21" s="126"/>
      <c r="D21" s="77"/>
      <c r="E21" s="104" t="s">
        <v>31</v>
      </c>
      <c r="F21" s="68"/>
      <c r="G21" s="68"/>
      <c r="H21" s="68"/>
      <c r="I21" s="68"/>
      <c r="J21" s="68"/>
      <c r="K21" s="61"/>
      <c r="L21" s="81" t="str">
        <f>IF(OR(ISBLANK(F18),ISBLANK(G18),A2_Sblank_ave=0,A1_Sblank_ave=0),"",L18)</f>
        <v/>
      </c>
      <c r="M21" s="69" t="str">
        <f>L21</f>
        <v/>
      </c>
      <c r="N21" s="82" t="str">
        <f>IF(OR(ISBLANK(G18),ISBLANK(F18),N19="",L21=""),"",((0.1315*L21*1/I18*J18)-(N19/180.16*342.3)))</f>
        <v/>
      </c>
      <c r="O21" s="69" t="str">
        <f>N21</f>
        <v/>
      </c>
      <c r="P21" s="61"/>
      <c r="Q21" s="66"/>
      <c r="R21" s="63" t="str">
        <f>IF(OR(ISBLANK(Q17),Concentration_gL=""),"",Concentration_gL*100/Q17)</f>
        <v/>
      </c>
      <c r="S21" s="69" t="str">
        <f>R21</f>
        <v/>
      </c>
      <c r="T21" s="3"/>
      <c r="U21" s="44"/>
    </row>
    <row r="22" spans="1:21" x14ac:dyDescent="0.3">
      <c r="A22" s="1"/>
      <c r="B22" s="3"/>
      <c r="C22" s="124">
        <v>2</v>
      </c>
      <c r="D22" s="78"/>
      <c r="E22" s="79" t="s">
        <v>30</v>
      </c>
      <c r="F22" s="88"/>
      <c r="G22" s="88"/>
      <c r="H22" s="88"/>
      <c r="I22" s="112">
        <v>0.1</v>
      </c>
      <c r="J22" s="113">
        <v>1</v>
      </c>
      <c r="K22" s="61"/>
      <c r="L22" s="81" t="str">
        <f>IF(OR(ISBLANK(F22),ISBLANK(G22),A2_GFblank_ave=0,A1_GFblank_ave=0),"",(G22-F22)-(A2_GFblank_ave-A1_GFblank_ave))</f>
        <v/>
      </c>
      <c r="M22" s="62" t="str">
        <f t="shared" ref="M22:M85" si="0">L22</f>
        <v/>
      </c>
      <c r="N22" s="82"/>
      <c r="O22" s="62"/>
      <c r="P22" s="61"/>
      <c r="Q22" s="42"/>
      <c r="R22" s="63"/>
      <c r="S22" s="62"/>
      <c r="T22" s="3"/>
      <c r="U22" s="44"/>
    </row>
    <row r="23" spans="1:21" x14ac:dyDescent="0.3">
      <c r="A23" s="1"/>
      <c r="B23" s="3"/>
      <c r="C23" s="125"/>
      <c r="D23" s="76"/>
      <c r="E23" s="80" t="s">
        <v>31</v>
      </c>
      <c r="F23" s="90"/>
      <c r="G23" s="90"/>
      <c r="H23" s="65"/>
      <c r="I23" s="114">
        <v>0.1</v>
      </c>
      <c r="J23" s="115">
        <v>1</v>
      </c>
      <c r="K23" s="61"/>
      <c r="L23" s="81" t="str">
        <f>IF(OR(ISBLANK(F23),ISBLANK(G23),A2_Sblank_ave=0,A1_Sblank_ave=0),"",(G23-F23)-(A2_Sblank_ave-A1_Sblank_ave))</f>
        <v/>
      </c>
      <c r="M23" s="66" t="str">
        <f t="shared" si="0"/>
        <v/>
      </c>
      <c r="N23" s="82"/>
      <c r="O23" s="66"/>
      <c r="P23" s="61"/>
      <c r="Q23" s="91"/>
      <c r="R23" s="63"/>
      <c r="S23" s="66"/>
      <c r="T23" s="3"/>
      <c r="U23" s="44"/>
    </row>
    <row r="24" spans="1:21" x14ac:dyDescent="0.3">
      <c r="A24" s="1"/>
      <c r="B24" s="3"/>
      <c r="C24" s="125"/>
      <c r="D24" s="76"/>
      <c r="E24" s="103" t="s">
        <v>32</v>
      </c>
      <c r="F24" s="65"/>
      <c r="G24" s="65"/>
      <c r="H24" s="65"/>
      <c r="I24" s="65"/>
      <c r="J24" s="65"/>
      <c r="K24" s="61"/>
      <c r="L24" s="87" t="str">
        <f>IF(OR(ISBLANK(F22),ISBLANK(G22),A2_GFblank_ave=0,A1_GFblank_ave=0),"",L22)</f>
        <v/>
      </c>
      <c r="M24" s="66" t="str">
        <f t="shared" si="0"/>
        <v/>
      </c>
      <c r="N24" s="82" t="str">
        <f>IF(OR(ISBLANK(F22),ISBLANK(G22),A2_GFblank_ave=0,A1_GFblank_ave=0),"",0.0692*L24*1/I22*J22)</f>
        <v/>
      </c>
      <c r="O24" s="66" t="str">
        <f>N24</f>
        <v/>
      </c>
      <c r="P24" s="61"/>
      <c r="Q24" s="66"/>
      <c r="R24" s="63" t="str">
        <f>IF(OR(ISBLANK(Q22),Concentration_gL=""),"",Concentration_gL*100/Q22)</f>
        <v/>
      </c>
      <c r="S24" s="66" t="str">
        <f>R24</f>
        <v/>
      </c>
      <c r="T24" s="3"/>
      <c r="U24" s="44"/>
    </row>
    <row r="25" spans="1:21" x14ac:dyDescent="0.3">
      <c r="A25" s="1"/>
      <c r="B25" s="3"/>
      <c r="C25" s="125"/>
      <c r="D25" s="76"/>
      <c r="E25" s="103" t="s">
        <v>33</v>
      </c>
      <c r="F25" s="65"/>
      <c r="G25" s="65"/>
      <c r="H25" s="65"/>
      <c r="I25" s="65"/>
      <c r="J25" s="65"/>
      <c r="K25" s="61"/>
      <c r="L25" s="81" t="str">
        <f>IF(OR(ISBLANK(H22),ISBLANK(G22),A3_GFblank_ave=0,A2_GFblank_ave=0),"",(H22-G22)-(A3_GFblank_ave-A2_GFblank_ave))</f>
        <v/>
      </c>
      <c r="M25" s="66" t="str">
        <f t="shared" si="0"/>
        <v/>
      </c>
      <c r="N25" s="82" t="str">
        <f>IF(OR(ISBLANK(G22),ISBLANK(H22),A3_GFblank_ave=0,A2_GFblank_ave=0),"",0.06978*L25*1/I22*J22)</f>
        <v/>
      </c>
      <c r="O25" s="66" t="str">
        <f>N25</f>
        <v/>
      </c>
      <c r="P25" s="61"/>
      <c r="Q25" s="66"/>
      <c r="R25" s="63" t="str">
        <f>IF(OR(ISBLANK(Q22),Concentration_gL=""),"",Concentration_gL*100/Q22)</f>
        <v/>
      </c>
      <c r="S25" s="66" t="str">
        <f>R25</f>
        <v/>
      </c>
      <c r="T25" s="3"/>
      <c r="U25" s="44"/>
    </row>
    <row r="26" spans="1:21" x14ac:dyDescent="0.3">
      <c r="A26" s="1"/>
      <c r="B26" s="3"/>
      <c r="C26" s="126"/>
      <c r="D26" s="77"/>
      <c r="E26" s="104" t="s">
        <v>31</v>
      </c>
      <c r="F26" s="68"/>
      <c r="G26" s="68"/>
      <c r="H26" s="68"/>
      <c r="I26" s="68"/>
      <c r="J26" s="68"/>
      <c r="K26" s="61"/>
      <c r="L26" s="81" t="str">
        <f>IF(OR(ISBLANK(F23),ISBLANK(G23),A2_Sblank_ave=0,A1_Sblank_ave=0),"",L23)</f>
        <v/>
      </c>
      <c r="M26" s="69" t="str">
        <f t="shared" si="0"/>
        <v/>
      </c>
      <c r="N26" s="82" t="str">
        <f>IF(OR(ISBLANK(G23),ISBLANK(F23),N24="",L26=""),"",((0.1315*L26*1/I23*J23)-(N24/180.16*342.3)))</f>
        <v/>
      </c>
      <c r="O26" s="69" t="str">
        <f>N26</f>
        <v/>
      </c>
      <c r="P26" s="61"/>
      <c r="Q26" s="66"/>
      <c r="R26" s="63" t="str">
        <f>IF(OR(ISBLANK(Q22),Concentration_gL=""),"",Concentration_gL*100/Q22)</f>
        <v/>
      </c>
      <c r="S26" s="69" t="str">
        <f>R26</f>
        <v/>
      </c>
      <c r="T26" s="3"/>
      <c r="U26" s="44"/>
    </row>
    <row r="27" spans="1:21" x14ac:dyDescent="0.3">
      <c r="A27" s="1"/>
      <c r="B27" s="3"/>
      <c r="C27" s="124">
        <v>3</v>
      </c>
      <c r="D27" s="78"/>
      <c r="E27" s="79" t="s">
        <v>30</v>
      </c>
      <c r="F27" s="88"/>
      <c r="G27" s="88"/>
      <c r="H27" s="88"/>
      <c r="I27" s="112">
        <v>0.1</v>
      </c>
      <c r="J27" s="113">
        <v>1</v>
      </c>
      <c r="K27" s="61"/>
      <c r="L27" s="81" t="str">
        <f>IF(OR(ISBLANK(F27),ISBLANK(G27),A2_GFblank_ave=0,A1_GFblank_ave=0),"",(G27-F27)-(A2_GFblank_ave-A1_GFblank_ave))</f>
        <v/>
      </c>
      <c r="M27" s="62" t="str">
        <f t="shared" si="0"/>
        <v/>
      </c>
      <c r="N27" s="82"/>
      <c r="O27" s="62"/>
      <c r="P27" s="61"/>
      <c r="Q27" s="42"/>
      <c r="R27" s="63"/>
      <c r="S27" s="62"/>
      <c r="T27" s="3"/>
      <c r="U27" s="44"/>
    </row>
    <row r="28" spans="1:21" x14ac:dyDescent="0.3">
      <c r="A28" s="1"/>
      <c r="B28" s="3"/>
      <c r="C28" s="125"/>
      <c r="D28" s="76"/>
      <c r="E28" s="80" t="s">
        <v>31</v>
      </c>
      <c r="F28" s="90"/>
      <c r="G28" s="90"/>
      <c r="H28" s="65"/>
      <c r="I28" s="114">
        <v>0.1</v>
      </c>
      <c r="J28" s="115">
        <v>1</v>
      </c>
      <c r="K28" s="61"/>
      <c r="L28" s="81" t="str">
        <f>IF(OR(ISBLANK(F28),ISBLANK(G28),A2_Sblank_ave=0,A1_Sblank_ave=0),"",(G28-F28)-(A2_Sblank_ave-A1_Sblank_ave))</f>
        <v/>
      </c>
      <c r="M28" s="66" t="str">
        <f t="shared" si="0"/>
        <v/>
      </c>
      <c r="N28" s="82"/>
      <c r="O28" s="66"/>
      <c r="P28" s="61"/>
      <c r="Q28" s="91"/>
      <c r="R28" s="63"/>
      <c r="S28" s="66"/>
      <c r="T28" s="3"/>
      <c r="U28" s="44"/>
    </row>
    <row r="29" spans="1:21" x14ac:dyDescent="0.3">
      <c r="A29" s="1"/>
      <c r="B29" s="3"/>
      <c r="C29" s="125"/>
      <c r="D29" s="76"/>
      <c r="E29" s="103" t="s">
        <v>32</v>
      </c>
      <c r="F29" s="65"/>
      <c r="G29" s="65"/>
      <c r="H29" s="65"/>
      <c r="I29" s="65"/>
      <c r="J29" s="65"/>
      <c r="K29" s="61"/>
      <c r="L29" s="87" t="str">
        <f>IF(OR(ISBLANK(F27),ISBLANK(G27),A2_GFblank_ave=0,A1_GFblank_ave=0),"",L27)</f>
        <v/>
      </c>
      <c r="M29" s="66" t="str">
        <f t="shared" si="0"/>
        <v/>
      </c>
      <c r="N29" s="82" t="str">
        <f>IF(OR(ISBLANK(F27),ISBLANK(G27),A2_GFblank_ave=0,A1_GFblank_ave=0),"",0.0692*L29*1/I27*J27)</f>
        <v/>
      </c>
      <c r="O29" s="66" t="str">
        <f>N29</f>
        <v/>
      </c>
      <c r="P29" s="61"/>
      <c r="Q29" s="66"/>
      <c r="R29" s="63" t="str">
        <f>IF(OR(ISBLANK(Q27),Concentration_gL=""),"",Concentration_gL*100/Q27)</f>
        <v/>
      </c>
      <c r="S29" s="66" t="str">
        <f>R29</f>
        <v/>
      </c>
      <c r="T29" s="3"/>
      <c r="U29" s="44"/>
    </row>
    <row r="30" spans="1:21" x14ac:dyDescent="0.3">
      <c r="A30" s="1"/>
      <c r="B30" s="3"/>
      <c r="C30" s="125"/>
      <c r="D30" s="76"/>
      <c r="E30" s="103" t="s">
        <v>33</v>
      </c>
      <c r="F30" s="65"/>
      <c r="G30" s="65"/>
      <c r="H30" s="65"/>
      <c r="I30" s="65"/>
      <c r="J30" s="65"/>
      <c r="K30" s="61"/>
      <c r="L30" s="81" t="str">
        <f>IF(OR(ISBLANK(H27),ISBLANK(G27),A3_GFblank_ave=0,A2_GFblank_ave=0),"",(H27-G27)-(A3_GFblank_ave-A2_GFblank_ave))</f>
        <v/>
      </c>
      <c r="M30" s="66" t="str">
        <f t="shared" si="0"/>
        <v/>
      </c>
      <c r="N30" s="82" t="str">
        <f>IF(OR(ISBLANK(G27),ISBLANK(H27),A3_GFblank_ave=0,A2_GFblank_ave=0),"",0.06978*L30*1/I27*J27)</f>
        <v/>
      </c>
      <c r="O30" s="66" t="str">
        <f>N30</f>
        <v/>
      </c>
      <c r="P30" s="61"/>
      <c r="Q30" s="66"/>
      <c r="R30" s="63" t="str">
        <f>IF(OR(ISBLANK(Q27),Concentration_gL=""),"",Concentration_gL*100/Q27)</f>
        <v/>
      </c>
      <c r="S30" s="66" t="str">
        <f>R30</f>
        <v/>
      </c>
      <c r="T30" s="3"/>
      <c r="U30" s="44"/>
    </row>
    <row r="31" spans="1:21" x14ac:dyDescent="0.3">
      <c r="A31" s="1"/>
      <c r="B31" s="3"/>
      <c r="C31" s="126"/>
      <c r="D31" s="77"/>
      <c r="E31" s="104" t="s">
        <v>31</v>
      </c>
      <c r="F31" s="68"/>
      <c r="G31" s="68"/>
      <c r="H31" s="68"/>
      <c r="I31" s="68"/>
      <c r="J31" s="68"/>
      <c r="K31" s="61"/>
      <c r="L31" s="81" t="str">
        <f>IF(OR(ISBLANK(F28),ISBLANK(G28),A2_Sblank_ave=0,A1_Sblank_ave=0),"",L28)</f>
        <v/>
      </c>
      <c r="M31" s="69" t="str">
        <f t="shared" si="0"/>
        <v/>
      </c>
      <c r="N31" s="82" t="str">
        <f>IF(OR(ISBLANK(G28),ISBLANK(F28),N29="",L31=""),"",((0.1315*L31*1/I28*J28)-(N29/180.16*342.3)))</f>
        <v/>
      </c>
      <c r="O31" s="69" t="str">
        <f>N31</f>
        <v/>
      </c>
      <c r="P31" s="61"/>
      <c r="Q31" s="66"/>
      <c r="R31" s="63" t="str">
        <f>IF(OR(ISBLANK(Q27),Concentration_gL=""),"",Concentration_gL*100/Q27)</f>
        <v/>
      </c>
      <c r="S31" s="69" t="str">
        <f>R31</f>
        <v/>
      </c>
      <c r="T31" s="3"/>
      <c r="U31" s="44"/>
    </row>
    <row r="32" spans="1:21" x14ac:dyDescent="0.3">
      <c r="A32" s="1"/>
      <c r="B32" s="3"/>
      <c r="C32" s="124">
        <v>4</v>
      </c>
      <c r="D32" s="78"/>
      <c r="E32" s="79" t="s">
        <v>30</v>
      </c>
      <c r="F32" s="88"/>
      <c r="G32" s="88"/>
      <c r="H32" s="88"/>
      <c r="I32" s="112">
        <v>0.1</v>
      </c>
      <c r="J32" s="113">
        <v>1</v>
      </c>
      <c r="K32" s="61"/>
      <c r="L32" s="81" t="str">
        <f>IF(OR(ISBLANK(F32),ISBLANK(G32),A2_GFblank_ave=0,A1_GFblank_ave=0),"",(G32-F32)-(A2_GFblank_ave-A1_GFblank_ave))</f>
        <v/>
      </c>
      <c r="M32" s="62" t="str">
        <f t="shared" si="0"/>
        <v/>
      </c>
      <c r="N32" s="82"/>
      <c r="O32" s="62"/>
      <c r="P32" s="61"/>
      <c r="Q32" s="42"/>
      <c r="R32" s="63"/>
      <c r="S32" s="62"/>
      <c r="T32" s="3"/>
      <c r="U32" s="44"/>
    </row>
    <row r="33" spans="1:21" x14ac:dyDescent="0.3">
      <c r="A33" s="1"/>
      <c r="B33" s="3"/>
      <c r="C33" s="125"/>
      <c r="D33" s="76"/>
      <c r="E33" s="80" t="s">
        <v>31</v>
      </c>
      <c r="F33" s="90"/>
      <c r="G33" s="90"/>
      <c r="H33" s="65"/>
      <c r="I33" s="114">
        <v>0.1</v>
      </c>
      <c r="J33" s="115">
        <v>1</v>
      </c>
      <c r="K33" s="61"/>
      <c r="L33" s="81" t="str">
        <f>IF(OR(ISBLANK(F33),ISBLANK(G33),A2_Sblank_ave=0,A1_Sblank_ave=0),"",(G33-F33)-(A2_Sblank_ave-A1_Sblank_ave))</f>
        <v/>
      </c>
      <c r="M33" s="66" t="str">
        <f t="shared" si="0"/>
        <v/>
      </c>
      <c r="N33" s="82"/>
      <c r="O33" s="66"/>
      <c r="P33" s="61"/>
      <c r="Q33" s="91"/>
      <c r="R33" s="63"/>
      <c r="S33" s="66"/>
      <c r="T33" s="3"/>
      <c r="U33" s="44"/>
    </row>
    <row r="34" spans="1:21" x14ac:dyDescent="0.3">
      <c r="A34" s="1"/>
      <c r="B34" s="3"/>
      <c r="C34" s="125"/>
      <c r="D34" s="76"/>
      <c r="E34" s="103" t="s">
        <v>32</v>
      </c>
      <c r="F34" s="65"/>
      <c r="G34" s="65"/>
      <c r="H34" s="65"/>
      <c r="I34" s="65"/>
      <c r="J34" s="65"/>
      <c r="K34" s="61"/>
      <c r="L34" s="87" t="str">
        <f>IF(OR(ISBLANK(F32),ISBLANK(G32),A2_GFblank_ave=0,A1_GFblank_ave=0),"",L32)</f>
        <v/>
      </c>
      <c r="M34" s="66" t="str">
        <f t="shared" si="0"/>
        <v/>
      </c>
      <c r="N34" s="82" t="str">
        <f>IF(OR(ISBLANK(F32),ISBLANK(G32),A2_GFblank_ave=0,A1_GFblank_ave=0),"",0.0692*L34*1/I32*J32)</f>
        <v/>
      </c>
      <c r="O34" s="66" t="str">
        <f>N34</f>
        <v/>
      </c>
      <c r="P34" s="61"/>
      <c r="Q34" s="66"/>
      <c r="R34" s="63" t="str">
        <f>IF(OR(ISBLANK(Q32),Concentration_gL=""),"",Concentration_gL*100/Q32)</f>
        <v/>
      </c>
      <c r="S34" s="66" t="str">
        <f>R34</f>
        <v/>
      </c>
      <c r="T34" s="3"/>
      <c r="U34" s="44"/>
    </row>
    <row r="35" spans="1:21" x14ac:dyDescent="0.3">
      <c r="A35" s="1"/>
      <c r="B35" s="3"/>
      <c r="C35" s="125"/>
      <c r="D35" s="76"/>
      <c r="E35" s="103" t="s">
        <v>33</v>
      </c>
      <c r="F35" s="65"/>
      <c r="G35" s="65"/>
      <c r="H35" s="65"/>
      <c r="I35" s="65"/>
      <c r="J35" s="65"/>
      <c r="K35" s="61"/>
      <c r="L35" s="81" t="str">
        <f>IF(OR(ISBLANK(H32),ISBLANK(G32),A3_GFblank_ave=0,A2_GFblank_ave=0),"",(H32-G32)-(A3_GFblank_ave-A2_GFblank_ave))</f>
        <v/>
      </c>
      <c r="M35" s="66" t="str">
        <f t="shared" si="0"/>
        <v/>
      </c>
      <c r="N35" s="82" t="str">
        <f>IF(OR(ISBLANK(G32),ISBLANK(H32),A3_GFblank_ave=0,A2_GFblank_ave=0),"",0.06978*L35*1/I32*J32)</f>
        <v/>
      </c>
      <c r="O35" s="66" t="str">
        <f>N35</f>
        <v/>
      </c>
      <c r="P35" s="61"/>
      <c r="Q35" s="66"/>
      <c r="R35" s="63" t="str">
        <f>IF(OR(ISBLANK(Q32),Concentration_gL=""),"",Concentration_gL*100/Q32)</f>
        <v/>
      </c>
      <c r="S35" s="66" t="str">
        <f>R35</f>
        <v/>
      </c>
      <c r="T35" s="3"/>
      <c r="U35" s="44"/>
    </row>
    <row r="36" spans="1:21" x14ac:dyDescent="0.3">
      <c r="A36" s="1"/>
      <c r="B36" s="3"/>
      <c r="C36" s="126"/>
      <c r="D36" s="77"/>
      <c r="E36" s="104" t="s">
        <v>31</v>
      </c>
      <c r="F36" s="68"/>
      <c r="G36" s="68"/>
      <c r="H36" s="68"/>
      <c r="I36" s="68"/>
      <c r="J36" s="68"/>
      <c r="K36" s="61"/>
      <c r="L36" s="81" t="str">
        <f>IF(OR(ISBLANK(F33),ISBLANK(G33),A2_Sblank_ave=0,A1_Sblank_ave=0),"",L33)</f>
        <v/>
      </c>
      <c r="M36" s="69" t="str">
        <f t="shared" si="0"/>
        <v/>
      </c>
      <c r="N36" s="82" t="str">
        <f>IF(OR(ISBLANK(G33),ISBLANK(F33),N34="",L36=""),"",((0.1315*L36*1/I33*J33)-(N34/180.16*342.3)))</f>
        <v/>
      </c>
      <c r="O36" s="69" t="str">
        <f>N36</f>
        <v/>
      </c>
      <c r="P36" s="61"/>
      <c r="Q36" s="66"/>
      <c r="R36" s="63" t="str">
        <f>IF(OR(ISBLANK(Q32),Concentration_gL=""),"",Concentration_gL*100/Q32)</f>
        <v/>
      </c>
      <c r="S36" s="69" t="str">
        <f>R36</f>
        <v/>
      </c>
      <c r="T36" s="3"/>
      <c r="U36" s="44"/>
    </row>
    <row r="37" spans="1:21" x14ac:dyDescent="0.3">
      <c r="A37" s="1"/>
      <c r="B37" s="3"/>
      <c r="C37" s="124">
        <v>5</v>
      </c>
      <c r="D37" s="78"/>
      <c r="E37" s="79" t="s">
        <v>30</v>
      </c>
      <c r="F37" s="88"/>
      <c r="G37" s="88"/>
      <c r="H37" s="88"/>
      <c r="I37" s="112">
        <v>0.1</v>
      </c>
      <c r="J37" s="113">
        <v>1</v>
      </c>
      <c r="K37" s="61"/>
      <c r="L37" s="81" t="str">
        <f>IF(OR(ISBLANK(F37),ISBLANK(G37),A2_GFblank_ave=0,A1_GFblank_ave=0),"",(G37-F37)-(A2_GFblank_ave-A1_GFblank_ave))</f>
        <v/>
      </c>
      <c r="M37" s="62" t="str">
        <f t="shared" si="0"/>
        <v/>
      </c>
      <c r="N37" s="82"/>
      <c r="O37" s="62"/>
      <c r="P37" s="61"/>
      <c r="Q37" s="42"/>
      <c r="R37" s="63"/>
      <c r="S37" s="62"/>
      <c r="T37" s="3"/>
      <c r="U37" s="44"/>
    </row>
    <row r="38" spans="1:21" x14ac:dyDescent="0.3">
      <c r="A38" s="1"/>
      <c r="B38" s="3"/>
      <c r="C38" s="125"/>
      <c r="D38" s="76"/>
      <c r="E38" s="80" t="s">
        <v>31</v>
      </c>
      <c r="F38" s="90"/>
      <c r="G38" s="90"/>
      <c r="H38" s="65"/>
      <c r="I38" s="114">
        <v>0.1</v>
      </c>
      <c r="J38" s="115">
        <v>1</v>
      </c>
      <c r="K38" s="61"/>
      <c r="L38" s="81" t="str">
        <f>IF(OR(ISBLANK(F38),ISBLANK(G38),A2_Sblank_ave=0,A1_Sblank_ave=0),"",(G38-F38)-(A2_Sblank_ave-A1_Sblank_ave))</f>
        <v/>
      </c>
      <c r="M38" s="66" t="str">
        <f t="shared" si="0"/>
        <v/>
      </c>
      <c r="N38" s="82"/>
      <c r="O38" s="66"/>
      <c r="P38" s="61"/>
      <c r="Q38" s="91"/>
      <c r="R38" s="63"/>
      <c r="S38" s="66"/>
      <c r="T38" s="3"/>
      <c r="U38" s="44"/>
    </row>
    <row r="39" spans="1:21" x14ac:dyDescent="0.3">
      <c r="A39" s="1"/>
      <c r="B39" s="3"/>
      <c r="C39" s="125"/>
      <c r="D39" s="76"/>
      <c r="E39" s="103" t="s">
        <v>32</v>
      </c>
      <c r="F39" s="65"/>
      <c r="G39" s="65"/>
      <c r="H39" s="65"/>
      <c r="I39" s="65"/>
      <c r="J39" s="65"/>
      <c r="K39" s="61"/>
      <c r="L39" s="87" t="str">
        <f>IF(OR(ISBLANK(F37),ISBLANK(G37),A2_GFblank_ave=0,A1_GFblank_ave=0),"",L37)</f>
        <v/>
      </c>
      <c r="M39" s="66" t="str">
        <f t="shared" si="0"/>
        <v/>
      </c>
      <c r="N39" s="82" t="str">
        <f>IF(OR(ISBLANK(F37),ISBLANK(G37),A2_GFblank_ave=0,A1_GFblank_ave=0),"",0.0692*L39*1/I37*J37)</f>
        <v/>
      </c>
      <c r="O39" s="66" t="str">
        <f>N39</f>
        <v/>
      </c>
      <c r="P39" s="61"/>
      <c r="Q39" s="66"/>
      <c r="R39" s="63" t="str">
        <f>IF(OR(ISBLANK(Q37),Concentration_gL=""),"",Concentration_gL*100/Q37)</f>
        <v/>
      </c>
      <c r="S39" s="66" t="str">
        <f>R39</f>
        <v/>
      </c>
      <c r="T39" s="3"/>
      <c r="U39" s="44"/>
    </row>
    <row r="40" spans="1:21" x14ac:dyDescent="0.3">
      <c r="A40" s="1"/>
      <c r="B40" s="3"/>
      <c r="C40" s="125"/>
      <c r="D40" s="76"/>
      <c r="E40" s="103" t="s">
        <v>33</v>
      </c>
      <c r="F40" s="65"/>
      <c r="G40" s="65"/>
      <c r="H40" s="65"/>
      <c r="I40" s="65"/>
      <c r="J40" s="65"/>
      <c r="K40" s="61"/>
      <c r="L40" s="81" t="str">
        <f>IF(OR(ISBLANK(H37),ISBLANK(G37),A3_GFblank_ave=0,A2_GFblank_ave=0),"",(H37-G37)-(A3_GFblank_ave-A2_GFblank_ave))</f>
        <v/>
      </c>
      <c r="M40" s="66" t="str">
        <f t="shared" si="0"/>
        <v/>
      </c>
      <c r="N40" s="82" t="str">
        <f>IF(OR(ISBLANK(G37),ISBLANK(H37),A3_GFblank_ave=0,A2_GFblank_ave=0),"",0.06978*L40*1/I37*J37)</f>
        <v/>
      </c>
      <c r="O40" s="66" t="str">
        <f>N40</f>
        <v/>
      </c>
      <c r="P40" s="61"/>
      <c r="Q40" s="66"/>
      <c r="R40" s="63" t="str">
        <f>IF(OR(ISBLANK(Q37),Concentration_gL=""),"",Concentration_gL*100/Q37)</f>
        <v/>
      </c>
      <c r="S40" s="66" t="str">
        <f>R40</f>
        <v/>
      </c>
      <c r="T40" s="3"/>
      <c r="U40" s="44"/>
    </row>
    <row r="41" spans="1:21" x14ac:dyDescent="0.3">
      <c r="A41" s="1"/>
      <c r="B41" s="3"/>
      <c r="C41" s="126"/>
      <c r="D41" s="77"/>
      <c r="E41" s="104" t="s">
        <v>31</v>
      </c>
      <c r="F41" s="68"/>
      <c r="G41" s="68"/>
      <c r="H41" s="68"/>
      <c r="I41" s="68"/>
      <c r="J41" s="68"/>
      <c r="K41" s="61"/>
      <c r="L41" s="81" t="str">
        <f>IF(OR(ISBLANK(F38),ISBLANK(G38),A2_Sblank_ave=0,A1_Sblank_ave=0),"",L38)</f>
        <v/>
      </c>
      <c r="M41" s="69" t="str">
        <f t="shared" si="0"/>
        <v/>
      </c>
      <c r="N41" s="82" t="str">
        <f>IF(OR(ISBLANK(G38),ISBLANK(F38),N39="",L41=""),"",((0.1315*L41*1/I38*J38)-(N39/180.16*342.3)))</f>
        <v/>
      </c>
      <c r="O41" s="69" t="str">
        <f>N41</f>
        <v/>
      </c>
      <c r="P41" s="61"/>
      <c r="Q41" s="66"/>
      <c r="R41" s="63" t="str">
        <f>IF(OR(ISBLANK(Q37),Concentration_gL=""),"",Concentration_gL*100/Q37)</f>
        <v/>
      </c>
      <c r="S41" s="69" t="str">
        <f>R41</f>
        <v/>
      </c>
      <c r="T41" s="3"/>
      <c r="U41" s="44"/>
    </row>
    <row r="42" spans="1:21" x14ac:dyDescent="0.3">
      <c r="A42" s="1"/>
      <c r="B42" s="3"/>
      <c r="C42" s="124">
        <v>6</v>
      </c>
      <c r="D42" s="78"/>
      <c r="E42" s="79" t="s">
        <v>30</v>
      </c>
      <c r="F42" s="88"/>
      <c r="G42" s="88"/>
      <c r="H42" s="88"/>
      <c r="I42" s="112">
        <v>0.1</v>
      </c>
      <c r="J42" s="113">
        <v>1</v>
      </c>
      <c r="K42" s="61"/>
      <c r="L42" s="81" t="str">
        <f>IF(OR(ISBLANK(F42),ISBLANK(G42),A2_GFblank_ave=0,A1_GFblank_ave=0),"",(G42-F42)-(A2_GFblank_ave-A1_GFblank_ave))</f>
        <v/>
      </c>
      <c r="M42" s="62" t="str">
        <f t="shared" si="0"/>
        <v/>
      </c>
      <c r="N42" s="82"/>
      <c r="O42" s="62"/>
      <c r="P42" s="61"/>
      <c r="Q42" s="42"/>
      <c r="R42" s="63"/>
      <c r="S42" s="62"/>
      <c r="T42" s="3"/>
      <c r="U42" s="44"/>
    </row>
    <row r="43" spans="1:21" x14ac:dyDescent="0.3">
      <c r="A43" s="1"/>
      <c r="B43" s="3"/>
      <c r="C43" s="125"/>
      <c r="D43" s="76"/>
      <c r="E43" s="80" t="s">
        <v>31</v>
      </c>
      <c r="F43" s="90"/>
      <c r="G43" s="90"/>
      <c r="H43" s="65"/>
      <c r="I43" s="114">
        <v>0.1</v>
      </c>
      <c r="J43" s="115">
        <v>1</v>
      </c>
      <c r="K43" s="61"/>
      <c r="L43" s="81" t="str">
        <f>IF(OR(ISBLANK(F43),ISBLANK(G43),A2_Sblank_ave=0,A1_Sblank_ave=0),"",(G43-F43)-(A2_Sblank_ave-A1_Sblank_ave))</f>
        <v/>
      </c>
      <c r="M43" s="66" t="str">
        <f t="shared" si="0"/>
        <v/>
      </c>
      <c r="N43" s="82"/>
      <c r="O43" s="66"/>
      <c r="P43" s="61"/>
      <c r="Q43" s="91"/>
      <c r="R43" s="63"/>
      <c r="S43" s="66"/>
      <c r="T43" s="3"/>
      <c r="U43" s="44"/>
    </row>
    <row r="44" spans="1:21" x14ac:dyDescent="0.3">
      <c r="A44" s="1"/>
      <c r="B44" s="3"/>
      <c r="C44" s="125"/>
      <c r="D44" s="76"/>
      <c r="E44" s="103" t="s">
        <v>32</v>
      </c>
      <c r="F44" s="65"/>
      <c r="G44" s="65"/>
      <c r="H44" s="65"/>
      <c r="I44" s="65"/>
      <c r="J44" s="65"/>
      <c r="K44" s="61"/>
      <c r="L44" s="87" t="str">
        <f>IF(OR(ISBLANK(F42),ISBLANK(G42),A2_GFblank_ave=0,A1_GFblank_ave=0),"",L42)</f>
        <v/>
      </c>
      <c r="M44" s="66" t="str">
        <f t="shared" si="0"/>
        <v/>
      </c>
      <c r="N44" s="82" t="str">
        <f>IF(OR(ISBLANK(F42),ISBLANK(G42),A2_GFblank_ave=0,A1_GFblank_ave=0),"",0.0692*L44*1/I42*J42)</f>
        <v/>
      </c>
      <c r="O44" s="66" t="str">
        <f>N44</f>
        <v/>
      </c>
      <c r="P44" s="61"/>
      <c r="Q44" s="66"/>
      <c r="R44" s="63" t="str">
        <f>IF(OR(ISBLANK(Q42),Concentration_gL=""),"",Concentration_gL*100/Q42)</f>
        <v/>
      </c>
      <c r="S44" s="66" t="str">
        <f>R44</f>
        <v/>
      </c>
      <c r="T44" s="3"/>
      <c r="U44" s="44"/>
    </row>
    <row r="45" spans="1:21" x14ac:dyDescent="0.3">
      <c r="A45" s="1"/>
      <c r="B45" s="3"/>
      <c r="C45" s="125"/>
      <c r="D45" s="76"/>
      <c r="E45" s="103" t="s">
        <v>33</v>
      </c>
      <c r="F45" s="65"/>
      <c r="G45" s="65"/>
      <c r="H45" s="65"/>
      <c r="I45" s="65"/>
      <c r="J45" s="65"/>
      <c r="K45" s="61"/>
      <c r="L45" s="81" t="str">
        <f>IF(OR(ISBLANK(H42),ISBLANK(G42),A3_GFblank_ave=0,A2_GFblank_ave=0),"",(H42-G42)-(A3_GFblank_ave-A2_GFblank_ave))</f>
        <v/>
      </c>
      <c r="M45" s="66" t="str">
        <f t="shared" si="0"/>
        <v/>
      </c>
      <c r="N45" s="82" t="str">
        <f>IF(OR(ISBLANK(G42),ISBLANK(H42),A3_GFblank_ave=0,A2_GFblank_ave=0),"",0.06978*L45*1/I42*J42)</f>
        <v/>
      </c>
      <c r="O45" s="66" t="str">
        <f>N45</f>
        <v/>
      </c>
      <c r="P45" s="61"/>
      <c r="Q45" s="66"/>
      <c r="R45" s="63" t="str">
        <f>IF(OR(ISBLANK(Q42),Concentration_gL=""),"",Concentration_gL*100/Q42)</f>
        <v/>
      </c>
      <c r="S45" s="66" t="str">
        <f>R45</f>
        <v/>
      </c>
      <c r="T45" s="3"/>
      <c r="U45" s="44"/>
    </row>
    <row r="46" spans="1:21" x14ac:dyDescent="0.3">
      <c r="A46" s="1"/>
      <c r="B46" s="3"/>
      <c r="C46" s="126"/>
      <c r="D46" s="77"/>
      <c r="E46" s="104" t="s">
        <v>31</v>
      </c>
      <c r="F46" s="68"/>
      <c r="G46" s="68"/>
      <c r="H46" s="68"/>
      <c r="I46" s="68"/>
      <c r="J46" s="68"/>
      <c r="K46" s="61"/>
      <c r="L46" s="81" t="str">
        <f>IF(OR(ISBLANK(F43),ISBLANK(G43),A2_Sblank_ave=0,A1_Sblank_ave=0),"",L43)</f>
        <v/>
      </c>
      <c r="M46" s="69" t="str">
        <f t="shared" si="0"/>
        <v/>
      </c>
      <c r="N46" s="82" t="str">
        <f>IF(OR(ISBLANK(G43),ISBLANK(F43),N44="",L46=""),"",((0.1315*L46*1/I43*J43)-(N44/180.16*342.3)))</f>
        <v/>
      </c>
      <c r="O46" s="69" t="str">
        <f>N46</f>
        <v/>
      </c>
      <c r="P46" s="61"/>
      <c r="Q46" s="66"/>
      <c r="R46" s="63" t="str">
        <f>IF(OR(ISBLANK(Q42),Concentration_gL=""),"",Concentration_gL*100/Q42)</f>
        <v/>
      </c>
      <c r="S46" s="69" t="str">
        <f>R46</f>
        <v/>
      </c>
      <c r="T46" s="3"/>
      <c r="U46" s="44"/>
    </row>
    <row r="47" spans="1:21" x14ac:dyDescent="0.3">
      <c r="A47" s="1"/>
      <c r="B47" s="3"/>
      <c r="C47" s="124">
        <v>7</v>
      </c>
      <c r="D47" s="78"/>
      <c r="E47" s="79" t="s">
        <v>30</v>
      </c>
      <c r="F47" s="88"/>
      <c r="G47" s="88"/>
      <c r="H47" s="88"/>
      <c r="I47" s="112">
        <v>0.1</v>
      </c>
      <c r="J47" s="113">
        <v>1</v>
      </c>
      <c r="K47" s="61"/>
      <c r="L47" s="81" t="str">
        <f>IF(OR(ISBLANK(F47),ISBLANK(G47),A2_GFblank_ave=0,A1_GFblank_ave=0),"",(G47-F47)-(A2_GFblank_ave-A1_GFblank_ave))</f>
        <v/>
      </c>
      <c r="M47" s="62" t="str">
        <f t="shared" si="0"/>
        <v/>
      </c>
      <c r="N47" s="82"/>
      <c r="O47" s="62"/>
      <c r="P47" s="61"/>
      <c r="Q47" s="42"/>
      <c r="R47" s="63"/>
      <c r="S47" s="62"/>
      <c r="T47" s="3"/>
      <c r="U47" s="44"/>
    </row>
    <row r="48" spans="1:21" x14ac:dyDescent="0.3">
      <c r="A48" s="1"/>
      <c r="B48" s="3"/>
      <c r="C48" s="125"/>
      <c r="D48" s="76"/>
      <c r="E48" s="80" t="s">
        <v>31</v>
      </c>
      <c r="F48" s="90"/>
      <c r="G48" s="90"/>
      <c r="H48" s="65"/>
      <c r="I48" s="114">
        <v>0.1</v>
      </c>
      <c r="J48" s="115">
        <v>1</v>
      </c>
      <c r="K48" s="61"/>
      <c r="L48" s="81" t="str">
        <f>IF(OR(ISBLANK(F48),ISBLANK(G48),A2_Sblank_ave=0,A1_Sblank_ave=0),"",(G48-F48)-(A2_Sblank_ave-A1_Sblank_ave))</f>
        <v/>
      </c>
      <c r="M48" s="66" t="str">
        <f t="shared" si="0"/>
        <v/>
      </c>
      <c r="N48" s="82"/>
      <c r="O48" s="66"/>
      <c r="P48" s="61"/>
      <c r="Q48" s="91"/>
      <c r="R48" s="63"/>
      <c r="S48" s="66"/>
      <c r="T48" s="3"/>
      <c r="U48" s="44"/>
    </row>
    <row r="49" spans="1:21" x14ac:dyDescent="0.3">
      <c r="A49" s="1"/>
      <c r="B49" s="3"/>
      <c r="C49" s="125"/>
      <c r="D49" s="76"/>
      <c r="E49" s="103" t="s">
        <v>32</v>
      </c>
      <c r="F49" s="65"/>
      <c r="G49" s="65"/>
      <c r="H49" s="65"/>
      <c r="I49" s="65"/>
      <c r="J49" s="65"/>
      <c r="K49" s="61"/>
      <c r="L49" s="87" t="str">
        <f>IF(OR(ISBLANK(F47),ISBLANK(G47),A2_GFblank_ave=0,A1_GFblank_ave=0),"",L47)</f>
        <v/>
      </c>
      <c r="M49" s="66" t="str">
        <f t="shared" si="0"/>
        <v/>
      </c>
      <c r="N49" s="82" t="str">
        <f>IF(OR(ISBLANK(F47),ISBLANK(G47),A2_GFblank_ave=0,A1_GFblank_ave=0),"",0.0692*L49*1/I47*J47)</f>
        <v/>
      </c>
      <c r="O49" s="66" t="str">
        <f>N49</f>
        <v/>
      </c>
      <c r="P49" s="61"/>
      <c r="Q49" s="66"/>
      <c r="R49" s="63" t="str">
        <f>IF(OR(ISBLANK(Q47),Concentration_gL=""),"",Concentration_gL*100/Q47)</f>
        <v/>
      </c>
      <c r="S49" s="66" t="str">
        <f>R49</f>
        <v/>
      </c>
      <c r="T49" s="3"/>
      <c r="U49" s="44"/>
    </row>
    <row r="50" spans="1:21" x14ac:dyDescent="0.3">
      <c r="A50" s="1"/>
      <c r="B50" s="3"/>
      <c r="C50" s="125"/>
      <c r="D50" s="76"/>
      <c r="E50" s="103" t="s">
        <v>33</v>
      </c>
      <c r="F50" s="65"/>
      <c r="G50" s="65"/>
      <c r="H50" s="65"/>
      <c r="I50" s="65"/>
      <c r="J50" s="65"/>
      <c r="K50" s="61"/>
      <c r="L50" s="81" t="str">
        <f>IF(OR(ISBLANK(H47),ISBLANK(G47),A3_GFblank_ave=0,A2_GFblank_ave=0),"",(H47-G47)-(A3_GFblank_ave-A2_GFblank_ave))</f>
        <v/>
      </c>
      <c r="M50" s="66" t="str">
        <f t="shared" si="0"/>
        <v/>
      </c>
      <c r="N50" s="82" t="str">
        <f>IF(OR(ISBLANK(G47),ISBLANK(H47),A3_GFblank_ave=0,A2_GFblank_ave=0),"",0.06978*L50*1/I47*J47)</f>
        <v/>
      </c>
      <c r="O50" s="66" t="str">
        <f>N50</f>
        <v/>
      </c>
      <c r="P50" s="61"/>
      <c r="Q50" s="66"/>
      <c r="R50" s="63" t="str">
        <f>IF(OR(ISBLANK(Q47),Concentration_gL=""),"",Concentration_gL*100/Q47)</f>
        <v/>
      </c>
      <c r="S50" s="66" t="str">
        <f>R50</f>
        <v/>
      </c>
      <c r="T50" s="3"/>
      <c r="U50" s="44"/>
    </row>
    <row r="51" spans="1:21" x14ac:dyDescent="0.3">
      <c r="A51" s="1"/>
      <c r="B51" s="3"/>
      <c r="C51" s="126"/>
      <c r="D51" s="77"/>
      <c r="E51" s="104" t="s">
        <v>31</v>
      </c>
      <c r="F51" s="68"/>
      <c r="G51" s="68"/>
      <c r="H51" s="68"/>
      <c r="I51" s="68"/>
      <c r="J51" s="68"/>
      <c r="K51" s="61"/>
      <c r="L51" s="81" t="str">
        <f>IF(OR(ISBLANK(F48),ISBLANK(G48),A2_Sblank_ave=0,A1_Sblank_ave=0),"",L48)</f>
        <v/>
      </c>
      <c r="M51" s="69" t="str">
        <f t="shared" si="0"/>
        <v/>
      </c>
      <c r="N51" s="82" t="str">
        <f>IF(OR(ISBLANK(G48),ISBLANK(F48),N49="",L51=""),"",((0.1315*L51*1/I48*J48)-(N49/180.16*342.3)))</f>
        <v/>
      </c>
      <c r="O51" s="69" t="str">
        <f>N51</f>
        <v/>
      </c>
      <c r="P51" s="61"/>
      <c r="Q51" s="66"/>
      <c r="R51" s="63" t="str">
        <f>IF(OR(ISBLANK(Q47),Concentration_gL=""),"",Concentration_gL*100/Q47)</f>
        <v/>
      </c>
      <c r="S51" s="69" t="str">
        <f>R51</f>
        <v/>
      </c>
      <c r="T51" s="3"/>
      <c r="U51" s="44"/>
    </row>
    <row r="52" spans="1:21" x14ac:dyDescent="0.3">
      <c r="A52" s="1"/>
      <c r="B52" s="3"/>
      <c r="C52" s="124">
        <v>8</v>
      </c>
      <c r="D52" s="78"/>
      <c r="E52" s="79" t="s">
        <v>30</v>
      </c>
      <c r="F52" s="88"/>
      <c r="G52" s="88"/>
      <c r="H52" s="88"/>
      <c r="I52" s="112">
        <v>0.1</v>
      </c>
      <c r="J52" s="113">
        <v>1</v>
      </c>
      <c r="K52" s="61"/>
      <c r="L52" s="81" t="str">
        <f>IF(OR(ISBLANK(F52),ISBLANK(G52),A2_GFblank_ave=0,A1_GFblank_ave=0),"",(G52-F52)-(A2_GFblank_ave-A1_GFblank_ave))</f>
        <v/>
      </c>
      <c r="M52" s="62" t="str">
        <f t="shared" si="0"/>
        <v/>
      </c>
      <c r="N52" s="82"/>
      <c r="O52" s="62"/>
      <c r="P52" s="61"/>
      <c r="Q52" s="42"/>
      <c r="R52" s="63"/>
      <c r="S52" s="62"/>
      <c r="T52" s="3"/>
      <c r="U52" s="44"/>
    </row>
    <row r="53" spans="1:21" x14ac:dyDescent="0.3">
      <c r="A53" s="1"/>
      <c r="B53" s="3"/>
      <c r="C53" s="125"/>
      <c r="D53" s="76"/>
      <c r="E53" s="80" t="s">
        <v>31</v>
      </c>
      <c r="F53" s="90"/>
      <c r="G53" s="90"/>
      <c r="H53" s="65"/>
      <c r="I53" s="114">
        <v>0.1</v>
      </c>
      <c r="J53" s="115">
        <v>1</v>
      </c>
      <c r="K53" s="61"/>
      <c r="L53" s="81" t="str">
        <f>IF(OR(ISBLANK(F53),ISBLANK(G53),A2_Sblank_ave=0,A1_Sblank_ave=0),"",(G53-F53)-(A2_Sblank_ave-A1_Sblank_ave))</f>
        <v/>
      </c>
      <c r="M53" s="66" t="str">
        <f t="shared" si="0"/>
        <v/>
      </c>
      <c r="N53" s="82"/>
      <c r="O53" s="66"/>
      <c r="P53" s="61"/>
      <c r="Q53" s="91"/>
      <c r="R53" s="63"/>
      <c r="S53" s="66"/>
      <c r="T53" s="3"/>
      <c r="U53" s="44"/>
    </row>
    <row r="54" spans="1:21" x14ac:dyDescent="0.3">
      <c r="A54" s="1"/>
      <c r="B54" s="3"/>
      <c r="C54" s="125"/>
      <c r="D54" s="76"/>
      <c r="E54" s="103" t="s">
        <v>32</v>
      </c>
      <c r="F54" s="65"/>
      <c r="G54" s="65"/>
      <c r="H54" s="65"/>
      <c r="I54" s="65"/>
      <c r="J54" s="65"/>
      <c r="K54" s="61"/>
      <c r="L54" s="87" t="str">
        <f>IF(OR(ISBLANK(F52),ISBLANK(G52),A2_GFblank_ave=0,A1_GFblank_ave=0),"",L52)</f>
        <v/>
      </c>
      <c r="M54" s="66" t="str">
        <f t="shared" si="0"/>
        <v/>
      </c>
      <c r="N54" s="82" t="str">
        <f>IF(OR(ISBLANK(F52),ISBLANK(G52),A2_GFblank_ave=0,A1_GFblank_ave=0),"",0.0692*L54*1/I52*J52)</f>
        <v/>
      </c>
      <c r="O54" s="66" t="str">
        <f>N54</f>
        <v/>
      </c>
      <c r="P54" s="61"/>
      <c r="Q54" s="66"/>
      <c r="R54" s="63" t="str">
        <f>IF(OR(ISBLANK(Q52),Concentration_gL=""),"",Concentration_gL*100/Q52)</f>
        <v/>
      </c>
      <c r="S54" s="66" t="str">
        <f>R54</f>
        <v/>
      </c>
      <c r="T54" s="3"/>
      <c r="U54" s="44"/>
    </row>
    <row r="55" spans="1:21" x14ac:dyDescent="0.3">
      <c r="A55" s="1"/>
      <c r="B55" s="3"/>
      <c r="C55" s="125"/>
      <c r="D55" s="76"/>
      <c r="E55" s="103" t="s">
        <v>33</v>
      </c>
      <c r="F55" s="65"/>
      <c r="G55" s="65"/>
      <c r="H55" s="65"/>
      <c r="I55" s="65"/>
      <c r="J55" s="65"/>
      <c r="K55" s="61"/>
      <c r="L55" s="81" t="str">
        <f>IF(OR(ISBLANK(H52),ISBLANK(G52),A3_GFblank_ave=0,A2_GFblank_ave=0),"",(H52-G52)-(A3_GFblank_ave-A2_GFblank_ave))</f>
        <v/>
      </c>
      <c r="M55" s="66" t="str">
        <f t="shared" si="0"/>
        <v/>
      </c>
      <c r="N55" s="82" t="str">
        <f>IF(OR(ISBLANK(G52),ISBLANK(H52),A3_GFblank_ave=0,A2_GFblank_ave=0),"",0.06978*L55*1/I52*J52)</f>
        <v/>
      </c>
      <c r="O55" s="66" t="str">
        <f>N55</f>
        <v/>
      </c>
      <c r="P55" s="61"/>
      <c r="Q55" s="66"/>
      <c r="R55" s="63" t="str">
        <f>IF(OR(ISBLANK(Q52),Concentration_gL=""),"",Concentration_gL*100/Q52)</f>
        <v/>
      </c>
      <c r="S55" s="66" t="str">
        <f>R55</f>
        <v/>
      </c>
      <c r="T55" s="3"/>
      <c r="U55" s="44"/>
    </row>
    <row r="56" spans="1:21" x14ac:dyDescent="0.3">
      <c r="A56" s="1"/>
      <c r="B56" s="3"/>
      <c r="C56" s="126"/>
      <c r="D56" s="77"/>
      <c r="E56" s="104" t="s">
        <v>31</v>
      </c>
      <c r="F56" s="68"/>
      <c r="G56" s="68"/>
      <c r="H56" s="68"/>
      <c r="I56" s="68"/>
      <c r="J56" s="68"/>
      <c r="K56" s="61"/>
      <c r="L56" s="81" t="str">
        <f>IF(OR(ISBLANK(F53),ISBLANK(G53),A2_Sblank_ave=0,A1_Sblank_ave=0),"",L53)</f>
        <v/>
      </c>
      <c r="M56" s="69" t="str">
        <f t="shared" si="0"/>
        <v/>
      </c>
      <c r="N56" s="82" t="str">
        <f>IF(OR(ISBLANK(G53),ISBLANK(F53),N54="",L56=""),"",((0.1315*L56*1/I53*J53)-(N54/180.16*342.3)))</f>
        <v/>
      </c>
      <c r="O56" s="69" t="str">
        <f>N56</f>
        <v/>
      </c>
      <c r="P56" s="61"/>
      <c r="Q56" s="66"/>
      <c r="R56" s="63" t="str">
        <f>IF(OR(ISBLANK(Q52),Concentration_gL=""),"",Concentration_gL*100/Q52)</f>
        <v/>
      </c>
      <c r="S56" s="69" t="str">
        <f>R56</f>
        <v/>
      </c>
      <c r="T56" s="3"/>
      <c r="U56" s="44"/>
    </row>
    <row r="57" spans="1:21" x14ac:dyDescent="0.3">
      <c r="A57" s="1"/>
      <c r="B57" s="3"/>
      <c r="C57" s="124">
        <v>9</v>
      </c>
      <c r="D57" s="78"/>
      <c r="E57" s="79" t="s">
        <v>30</v>
      </c>
      <c r="F57" s="88"/>
      <c r="G57" s="88"/>
      <c r="H57" s="88"/>
      <c r="I57" s="112">
        <v>0.1</v>
      </c>
      <c r="J57" s="113">
        <v>1</v>
      </c>
      <c r="K57" s="61"/>
      <c r="L57" s="81" t="str">
        <f>IF(OR(ISBLANK(F57),ISBLANK(G57),A2_GFblank_ave=0,A1_GFblank_ave=0),"",(G57-F57)-(A2_GFblank_ave-A1_GFblank_ave))</f>
        <v/>
      </c>
      <c r="M57" s="62" t="str">
        <f t="shared" si="0"/>
        <v/>
      </c>
      <c r="N57" s="82"/>
      <c r="O57" s="62"/>
      <c r="P57" s="61"/>
      <c r="Q57" s="42"/>
      <c r="R57" s="63"/>
      <c r="S57" s="62"/>
      <c r="T57" s="3"/>
      <c r="U57" s="44"/>
    </row>
    <row r="58" spans="1:21" x14ac:dyDescent="0.3">
      <c r="A58" s="1"/>
      <c r="B58" s="3"/>
      <c r="C58" s="125"/>
      <c r="D58" s="76"/>
      <c r="E58" s="80" t="s">
        <v>31</v>
      </c>
      <c r="F58" s="90"/>
      <c r="G58" s="90"/>
      <c r="H58" s="65"/>
      <c r="I58" s="114">
        <v>0.1</v>
      </c>
      <c r="J58" s="115">
        <v>1</v>
      </c>
      <c r="K58" s="61"/>
      <c r="L58" s="81" t="str">
        <f>IF(OR(ISBLANK(F58),ISBLANK(G58),A2_Sblank_ave=0,A1_Sblank_ave=0),"",(G58-F58)-(A2_Sblank_ave-A1_Sblank_ave))</f>
        <v/>
      </c>
      <c r="M58" s="66" t="str">
        <f t="shared" si="0"/>
        <v/>
      </c>
      <c r="N58" s="82"/>
      <c r="O58" s="66"/>
      <c r="P58" s="61"/>
      <c r="Q58" s="91"/>
      <c r="R58" s="63"/>
      <c r="S58" s="66"/>
      <c r="T58" s="3"/>
      <c r="U58" s="44"/>
    </row>
    <row r="59" spans="1:21" x14ac:dyDescent="0.3">
      <c r="A59" s="1"/>
      <c r="B59" s="3"/>
      <c r="C59" s="125"/>
      <c r="D59" s="76"/>
      <c r="E59" s="103" t="s">
        <v>32</v>
      </c>
      <c r="F59" s="65"/>
      <c r="G59" s="65"/>
      <c r="H59" s="65"/>
      <c r="I59" s="65"/>
      <c r="J59" s="65"/>
      <c r="K59" s="61"/>
      <c r="L59" s="87" t="str">
        <f>IF(OR(ISBLANK(F57),ISBLANK(G57),A2_GFblank_ave=0,A1_GFblank_ave=0),"",L57)</f>
        <v/>
      </c>
      <c r="M59" s="66" t="str">
        <f t="shared" si="0"/>
        <v/>
      </c>
      <c r="N59" s="82" t="str">
        <f>IF(OR(ISBLANK(F57),ISBLANK(G57),A2_GFblank_ave=0,A1_GFblank_ave=0),"",0.0692*L59*1/I57*J57)</f>
        <v/>
      </c>
      <c r="O59" s="66" t="str">
        <f>N59</f>
        <v/>
      </c>
      <c r="P59" s="61"/>
      <c r="Q59" s="66"/>
      <c r="R59" s="63" t="str">
        <f>IF(OR(ISBLANK(Q57),Concentration_gL=""),"",Concentration_gL*100/Q57)</f>
        <v/>
      </c>
      <c r="S59" s="66" t="str">
        <f>R59</f>
        <v/>
      </c>
      <c r="T59" s="3"/>
      <c r="U59" s="44"/>
    </row>
    <row r="60" spans="1:21" x14ac:dyDescent="0.3">
      <c r="A60" s="1"/>
      <c r="B60" s="3"/>
      <c r="C60" s="125"/>
      <c r="D60" s="76"/>
      <c r="E60" s="103" t="s">
        <v>33</v>
      </c>
      <c r="F60" s="65"/>
      <c r="G60" s="65"/>
      <c r="H60" s="65"/>
      <c r="I60" s="65"/>
      <c r="J60" s="65"/>
      <c r="K60" s="61"/>
      <c r="L60" s="81" t="str">
        <f>IF(OR(ISBLANK(H57),ISBLANK(G57),A3_GFblank_ave=0,A2_GFblank_ave=0),"",(H57-G57)-(A3_GFblank_ave-A2_GFblank_ave))</f>
        <v/>
      </c>
      <c r="M60" s="66" t="str">
        <f t="shared" si="0"/>
        <v/>
      </c>
      <c r="N60" s="82" t="str">
        <f>IF(OR(ISBLANK(G57),ISBLANK(H57),A3_GFblank_ave=0,A2_GFblank_ave=0),"",0.06978*L60*1/I57*J57)</f>
        <v/>
      </c>
      <c r="O60" s="66" t="str">
        <f>N60</f>
        <v/>
      </c>
      <c r="P60" s="61"/>
      <c r="Q60" s="66"/>
      <c r="R60" s="63" t="str">
        <f>IF(OR(ISBLANK(Q57),Concentration_gL=""),"",Concentration_gL*100/Q57)</f>
        <v/>
      </c>
      <c r="S60" s="66" t="str">
        <f>R60</f>
        <v/>
      </c>
      <c r="T60" s="3"/>
      <c r="U60" s="44"/>
    </row>
    <row r="61" spans="1:21" x14ac:dyDescent="0.3">
      <c r="A61" s="1"/>
      <c r="B61" s="3"/>
      <c r="C61" s="126"/>
      <c r="D61" s="77"/>
      <c r="E61" s="104" t="s">
        <v>31</v>
      </c>
      <c r="F61" s="68"/>
      <c r="G61" s="68"/>
      <c r="H61" s="68"/>
      <c r="I61" s="68"/>
      <c r="J61" s="68"/>
      <c r="K61" s="61"/>
      <c r="L61" s="81" t="str">
        <f>IF(OR(ISBLANK(F58),ISBLANK(G58),A2_Sblank_ave=0,A1_Sblank_ave=0),"",L58)</f>
        <v/>
      </c>
      <c r="M61" s="69" t="str">
        <f t="shared" si="0"/>
        <v/>
      </c>
      <c r="N61" s="82" t="str">
        <f>IF(OR(ISBLANK(G58),ISBLANK(F58),N59="",L61=""),"",((0.1315*L61*1/I58*J58)-(N59/180.16*342.3)))</f>
        <v/>
      </c>
      <c r="O61" s="69" t="str">
        <f>N61</f>
        <v/>
      </c>
      <c r="P61" s="61"/>
      <c r="Q61" s="66"/>
      <c r="R61" s="63" t="str">
        <f>IF(OR(ISBLANK(Q57),Concentration_gL=""),"",Concentration_gL*100/Q57)</f>
        <v/>
      </c>
      <c r="S61" s="69" t="str">
        <f>R61</f>
        <v/>
      </c>
      <c r="T61" s="3"/>
      <c r="U61" s="44"/>
    </row>
    <row r="62" spans="1:21" x14ac:dyDescent="0.3">
      <c r="A62" s="1"/>
      <c r="B62" s="3"/>
      <c r="C62" s="124">
        <v>10</v>
      </c>
      <c r="D62" s="78"/>
      <c r="E62" s="79" t="s">
        <v>30</v>
      </c>
      <c r="F62" s="88"/>
      <c r="G62" s="88"/>
      <c r="H62" s="88"/>
      <c r="I62" s="112">
        <v>0.1</v>
      </c>
      <c r="J62" s="113">
        <v>1</v>
      </c>
      <c r="K62" s="61"/>
      <c r="L62" s="81" t="str">
        <f>IF(OR(ISBLANK(F62),ISBLANK(G62),A2_GFblank_ave=0,A1_GFblank_ave=0),"",(G62-F62)-(A2_GFblank_ave-A1_GFblank_ave))</f>
        <v/>
      </c>
      <c r="M62" s="62" t="str">
        <f t="shared" si="0"/>
        <v/>
      </c>
      <c r="N62" s="82"/>
      <c r="O62" s="62"/>
      <c r="P62" s="61"/>
      <c r="Q62" s="42"/>
      <c r="R62" s="63"/>
      <c r="S62" s="62"/>
      <c r="T62" s="3"/>
      <c r="U62" s="44"/>
    </row>
    <row r="63" spans="1:21" x14ac:dyDescent="0.3">
      <c r="A63" s="1"/>
      <c r="B63" s="3"/>
      <c r="C63" s="125"/>
      <c r="D63" s="76"/>
      <c r="E63" s="80" t="s">
        <v>31</v>
      </c>
      <c r="F63" s="90"/>
      <c r="G63" s="90"/>
      <c r="H63" s="65"/>
      <c r="I63" s="114">
        <v>0.1</v>
      </c>
      <c r="J63" s="115">
        <v>1</v>
      </c>
      <c r="K63" s="61"/>
      <c r="L63" s="81" t="str">
        <f>IF(OR(ISBLANK(F63),ISBLANK(G63),A2_Sblank_ave=0,A1_Sblank_ave=0),"",(G63-F63)-(A2_Sblank_ave-A1_Sblank_ave))</f>
        <v/>
      </c>
      <c r="M63" s="66" t="str">
        <f t="shared" si="0"/>
        <v/>
      </c>
      <c r="N63" s="82"/>
      <c r="O63" s="66"/>
      <c r="P63" s="61"/>
      <c r="Q63" s="91"/>
      <c r="R63" s="63"/>
      <c r="S63" s="66"/>
      <c r="T63" s="3"/>
      <c r="U63" s="44"/>
    </row>
    <row r="64" spans="1:21" x14ac:dyDescent="0.3">
      <c r="A64" s="1"/>
      <c r="B64" s="3"/>
      <c r="C64" s="125"/>
      <c r="D64" s="76"/>
      <c r="E64" s="103" t="s">
        <v>32</v>
      </c>
      <c r="F64" s="65"/>
      <c r="G64" s="65"/>
      <c r="H64" s="65"/>
      <c r="I64" s="65"/>
      <c r="J64" s="65"/>
      <c r="K64" s="61"/>
      <c r="L64" s="87" t="str">
        <f>IF(OR(ISBLANK(F62),ISBLANK(G62),A2_GFblank_ave=0,A1_GFblank_ave=0),"",L62)</f>
        <v/>
      </c>
      <c r="M64" s="66" t="str">
        <f t="shared" si="0"/>
        <v/>
      </c>
      <c r="N64" s="82" t="str">
        <f>IF(OR(ISBLANK(F62),ISBLANK(G62),A2_GFblank_ave=0,A1_GFblank_ave=0),"",0.0692*L64*1/I62*J62)</f>
        <v/>
      </c>
      <c r="O64" s="66" t="str">
        <f>N64</f>
        <v/>
      </c>
      <c r="P64" s="61"/>
      <c r="Q64" s="66"/>
      <c r="R64" s="63" t="str">
        <f>IF(OR(ISBLANK(Q62),Concentration_gL=""),"",Concentration_gL*100/Q62)</f>
        <v/>
      </c>
      <c r="S64" s="66" t="str">
        <f>R64</f>
        <v/>
      </c>
      <c r="T64" s="3"/>
      <c r="U64" s="44"/>
    </row>
    <row r="65" spans="1:21" x14ac:dyDescent="0.3">
      <c r="A65" s="1"/>
      <c r="B65" s="3"/>
      <c r="C65" s="125"/>
      <c r="D65" s="76"/>
      <c r="E65" s="103" t="s">
        <v>33</v>
      </c>
      <c r="F65" s="65"/>
      <c r="G65" s="65"/>
      <c r="H65" s="65"/>
      <c r="I65" s="65"/>
      <c r="J65" s="65"/>
      <c r="K65" s="61"/>
      <c r="L65" s="81" t="str">
        <f>IF(OR(ISBLANK(H62),ISBLANK(G62),A3_GFblank_ave=0,A2_GFblank_ave=0),"",(H62-G62)-(A3_GFblank_ave-A2_GFblank_ave))</f>
        <v/>
      </c>
      <c r="M65" s="66" t="str">
        <f t="shared" si="0"/>
        <v/>
      </c>
      <c r="N65" s="82" t="str">
        <f>IF(OR(ISBLANK(G62),ISBLANK(H62),A3_GFblank_ave=0,A2_GFblank_ave=0),"",0.06978*L65*1/I62*J62)</f>
        <v/>
      </c>
      <c r="O65" s="66" t="str">
        <f>N65</f>
        <v/>
      </c>
      <c r="P65" s="61"/>
      <c r="Q65" s="66"/>
      <c r="R65" s="63" t="str">
        <f>IF(OR(ISBLANK(Q62),Concentration_gL=""),"",Concentration_gL*100/Q62)</f>
        <v/>
      </c>
      <c r="S65" s="66" t="str">
        <f>R65</f>
        <v/>
      </c>
      <c r="T65" s="3"/>
      <c r="U65" s="44"/>
    </row>
    <row r="66" spans="1:21" x14ac:dyDescent="0.3">
      <c r="A66" s="1"/>
      <c r="B66" s="3"/>
      <c r="C66" s="126"/>
      <c r="D66" s="77"/>
      <c r="E66" s="104" t="s">
        <v>31</v>
      </c>
      <c r="F66" s="68"/>
      <c r="G66" s="68"/>
      <c r="H66" s="68"/>
      <c r="I66" s="68"/>
      <c r="J66" s="68"/>
      <c r="K66" s="61"/>
      <c r="L66" s="81" t="str">
        <f>IF(OR(ISBLANK(F63),ISBLANK(G63),A2_Sblank_ave=0,A1_Sblank_ave=0),"",L63)</f>
        <v/>
      </c>
      <c r="M66" s="69" t="str">
        <f t="shared" si="0"/>
        <v/>
      </c>
      <c r="N66" s="82" t="str">
        <f>IF(OR(ISBLANK(G63),ISBLANK(F63),N64="",L66=""),"",((0.1315*L66*1/I63*J63)-(N64/180.16*342.3)))</f>
        <v/>
      </c>
      <c r="O66" s="69" t="str">
        <f>N66</f>
        <v/>
      </c>
      <c r="P66" s="61"/>
      <c r="Q66" s="66"/>
      <c r="R66" s="63" t="str">
        <f>IF(OR(ISBLANK(Q62),Concentration_gL=""),"",Concentration_gL*100/Q62)</f>
        <v/>
      </c>
      <c r="S66" s="69" t="str">
        <f>R66</f>
        <v/>
      </c>
      <c r="T66" s="3"/>
      <c r="U66" s="44"/>
    </row>
    <row r="67" spans="1:21" x14ac:dyDescent="0.3">
      <c r="A67" s="1"/>
      <c r="B67" s="3"/>
      <c r="C67" s="124">
        <v>11</v>
      </c>
      <c r="D67" s="78"/>
      <c r="E67" s="79" t="s">
        <v>30</v>
      </c>
      <c r="F67" s="88"/>
      <c r="G67" s="88"/>
      <c r="H67" s="88"/>
      <c r="I67" s="112">
        <v>0.1</v>
      </c>
      <c r="J67" s="113">
        <v>1</v>
      </c>
      <c r="K67" s="61"/>
      <c r="L67" s="81" t="str">
        <f>IF(OR(ISBLANK(F67),ISBLANK(G67),A2_GFblank_ave=0,A1_GFblank_ave=0),"",(G67-F67)-(A2_GFblank_ave-A1_GFblank_ave))</f>
        <v/>
      </c>
      <c r="M67" s="62" t="str">
        <f t="shared" si="0"/>
        <v/>
      </c>
      <c r="N67" s="82"/>
      <c r="O67" s="62"/>
      <c r="P67" s="61"/>
      <c r="Q67" s="42"/>
      <c r="R67" s="63"/>
      <c r="S67" s="62"/>
      <c r="T67" s="3"/>
      <c r="U67" s="44"/>
    </row>
    <row r="68" spans="1:21" x14ac:dyDescent="0.3">
      <c r="A68" s="1"/>
      <c r="B68" s="3"/>
      <c r="C68" s="125"/>
      <c r="D68" s="76"/>
      <c r="E68" s="80" t="s">
        <v>31</v>
      </c>
      <c r="F68" s="90"/>
      <c r="G68" s="90"/>
      <c r="H68" s="65"/>
      <c r="I68" s="114">
        <v>0.1</v>
      </c>
      <c r="J68" s="115">
        <v>1</v>
      </c>
      <c r="K68" s="61"/>
      <c r="L68" s="81" t="str">
        <f>IF(OR(ISBLANK(F68),ISBLANK(G68),A2_Sblank_ave=0,A1_Sblank_ave=0),"",(G68-F68)-(A2_Sblank_ave-A1_Sblank_ave))</f>
        <v/>
      </c>
      <c r="M68" s="66" t="str">
        <f t="shared" si="0"/>
        <v/>
      </c>
      <c r="N68" s="82"/>
      <c r="O68" s="66"/>
      <c r="P68" s="61"/>
      <c r="Q68" s="91"/>
      <c r="R68" s="63"/>
      <c r="S68" s="66"/>
      <c r="T68" s="3"/>
      <c r="U68" s="44"/>
    </row>
    <row r="69" spans="1:21" x14ac:dyDescent="0.3">
      <c r="A69" s="1"/>
      <c r="B69" s="3"/>
      <c r="C69" s="125"/>
      <c r="D69" s="76"/>
      <c r="E69" s="103" t="s">
        <v>32</v>
      </c>
      <c r="F69" s="65"/>
      <c r="G69" s="65"/>
      <c r="H69" s="65"/>
      <c r="I69" s="65"/>
      <c r="J69" s="65"/>
      <c r="K69" s="61"/>
      <c r="L69" s="87" t="str">
        <f>IF(OR(ISBLANK(F67),ISBLANK(G67),A2_GFblank_ave=0,A1_GFblank_ave=0),"",L67)</f>
        <v/>
      </c>
      <c r="M69" s="66" t="str">
        <f t="shared" si="0"/>
        <v/>
      </c>
      <c r="N69" s="82" t="str">
        <f>IF(OR(ISBLANK(F67),ISBLANK(G67),A2_GFblank_ave=0,A1_GFblank_ave=0),"",0.0692*L69*1/I67*J67)</f>
        <v/>
      </c>
      <c r="O69" s="66" t="str">
        <f>N69</f>
        <v/>
      </c>
      <c r="P69" s="61"/>
      <c r="Q69" s="66"/>
      <c r="R69" s="63" t="str">
        <f>IF(OR(ISBLANK(Q67),Concentration_gL=""),"",Concentration_gL*100/Q67)</f>
        <v/>
      </c>
      <c r="S69" s="66" t="str">
        <f>R69</f>
        <v/>
      </c>
      <c r="T69" s="3"/>
      <c r="U69" s="44"/>
    </row>
    <row r="70" spans="1:21" x14ac:dyDescent="0.3">
      <c r="A70" s="1"/>
      <c r="B70" s="3"/>
      <c r="C70" s="125"/>
      <c r="D70" s="76"/>
      <c r="E70" s="103" t="s">
        <v>33</v>
      </c>
      <c r="F70" s="65"/>
      <c r="G70" s="65"/>
      <c r="H70" s="65"/>
      <c r="I70" s="65"/>
      <c r="J70" s="65"/>
      <c r="K70" s="61"/>
      <c r="L70" s="81" t="str">
        <f>IF(OR(ISBLANK(H67),ISBLANK(G67),A3_GFblank_ave=0,A2_GFblank_ave=0),"",(H67-G67)-(A3_GFblank_ave-A2_GFblank_ave))</f>
        <v/>
      </c>
      <c r="M70" s="66" t="str">
        <f t="shared" si="0"/>
        <v/>
      </c>
      <c r="N70" s="82" t="str">
        <f>IF(OR(ISBLANK(G67),ISBLANK(H67),A3_GFblank_ave=0,A2_GFblank_ave=0),"",0.06978*L70*1/I67*J67)</f>
        <v/>
      </c>
      <c r="O70" s="66" t="str">
        <f>N70</f>
        <v/>
      </c>
      <c r="P70" s="61"/>
      <c r="Q70" s="66"/>
      <c r="R70" s="63" t="str">
        <f>IF(OR(ISBLANK(Q67),Concentration_gL=""),"",Concentration_gL*100/Q67)</f>
        <v/>
      </c>
      <c r="S70" s="66" t="str">
        <f>R70</f>
        <v/>
      </c>
      <c r="T70" s="3"/>
      <c r="U70" s="44"/>
    </row>
    <row r="71" spans="1:21" x14ac:dyDescent="0.3">
      <c r="A71" s="1"/>
      <c r="B71" s="3"/>
      <c r="C71" s="126"/>
      <c r="D71" s="77"/>
      <c r="E71" s="104" t="s">
        <v>31</v>
      </c>
      <c r="F71" s="68"/>
      <c r="G71" s="68"/>
      <c r="H71" s="68"/>
      <c r="I71" s="68"/>
      <c r="J71" s="68"/>
      <c r="K71" s="61"/>
      <c r="L71" s="81" t="str">
        <f>IF(OR(ISBLANK(F68),ISBLANK(G68),A2_Sblank_ave=0,A1_Sblank_ave=0),"",L68)</f>
        <v/>
      </c>
      <c r="M71" s="69" t="str">
        <f t="shared" si="0"/>
        <v/>
      </c>
      <c r="N71" s="82" t="str">
        <f>IF(OR(ISBLANK(G68),ISBLANK(F68),N69="",L71=""),"",((0.1315*L71*1/I68*J68)-(N69/180.16*342.3)))</f>
        <v/>
      </c>
      <c r="O71" s="69" t="str">
        <f>N71</f>
        <v/>
      </c>
      <c r="P71" s="61"/>
      <c r="Q71" s="66"/>
      <c r="R71" s="63" t="str">
        <f>IF(OR(ISBLANK(Q67),Concentration_gL=""),"",Concentration_gL*100/Q67)</f>
        <v/>
      </c>
      <c r="S71" s="69" t="str">
        <f>R71</f>
        <v/>
      </c>
      <c r="T71" s="3"/>
      <c r="U71" s="44"/>
    </row>
    <row r="72" spans="1:21" x14ac:dyDescent="0.3">
      <c r="A72" s="1"/>
      <c r="B72" s="3"/>
      <c r="C72" s="124">
        <v>12</v>
      </c>
      <c r="D72" s="78"/>
      <c r="E72" s="79" t="s">
        <v>30</v>
      </c>
      <c r="F72" s="88"/>
      <c r="G72" s="88"/>
      <c r="H72" s="88"/>
      <c r="I72" s="112">
        <v>0.1</v>
      </c>
      <c r="J72" s="113">
        <v>1</v>
      </c>
      <c r="K72" s="61"/>
      <c r="L72" s="81" t="str">
        <f>IF(OR(ISBLANK(F72),ISBLANK(G72),A2_GFblank_ave=0,A1_GFblank_ave=0),"",(G72-F72)-(A2_GFblank_ave-A1_GFblank_ave))</f>
        <v/>
      </c>
      <c r="M72" s="62" t="str">
        <f t="shared" si="0"/>
        <v/>
      </c>
      <c r="N72" s="82"/>
      <c r="O72" s="62"/>
      <c r="P72" s="61"/>
      <c r="Q72" s="42"/>
      <c r="R72" s="63"/>
      <c r="S72" s="62"/>
      <c r="T72" s="3"/>
      <c r="U72" s="44"/>
    </row>
    <row r="73" spans="1:21" x14ac:dyDescent="0.3">
      <c r="A73" s="1"/>
      <c r="B73" s="3"/>
      <c r="C73" s="125"/>
      <c r="D73" s="76"/>
      <c r="E73" s="80" t="s">
        <v>31</v>
      </c>
      <c r="F73" s="90"/>
      <c r="G73" s="90"/>
      <c r="H73" s="65"/>
      <c r="I73" s="114">
        <v>0.1</v>
      </c>
      <c r="J73" s="115">
        <v>1</v>
      </c>
      <c r="K73" s="61"/>
      <c r="L73" s="81" t="str">
        <f>IF(OR(ISBLANK(F73),ISBLANK(G73),A2_Sblank_ave=0,A1_Sblank_ave=0),"",(G73-F73)-(A2_Sblank_ave-A1_Sblank_ave))</f>
        <v/>
      </c>
      <c r="M73" s="66" t="str">
        <f t="shared" si="0"/>
        <v/>
      </c>
      <c r="N73" s="82"/>
      <c r="O73" s="66"/>
      <c r="P73" s="61"/>
      <c r="Q73" s="91"/>
      <c r="R73" s="63"/>
      <c r="S73" s="66"/>
      <c r="T73" s="3"/>
      <c r="U73" s="44"/>
    </row>
    <row r="74" spans="1:21" x14ac:dyDescent="0.3">
      <c r="A74" s="1"/>
      <c r="B74" s="3"/>
      <c r="C74" s="125"/>
      <c r="D74" s="76"/>
      <c r="E74" s="103" t="s">
        <v>32</v>
      </c>
      <c r="F74" s="65"/>
      <c r="G74" s="65"/>
      <c r="H74" s="65"/>
      <c r="I74" s="65"/>
      <c r="J74" s="65"/>
      <c r="K74" s="61"/>
      <c r="L74" s="87" t="str">
        <f>IF(OR(ISBLANK(F72),ISBLANK(G72),A2_GFblank_ave=0,A1_GFblank_ave=0),"",L72)</f>
        <v/>
      </c>
      <c r="M74" s="66" t="str">
        <f t="shared" si="0"/>
        <v/>
      </c>
      <c r="N74" s="82" t="str">
        <f>IF(OR(ISBLANK(F72),ISBLANK(G72),A2_GFblank_ave=0,A1_GFblank_ave=0),"",0.0692*L74*1/I72*J72)</f>
        <v/>
      </c>
      <c r="O74" s="66" t="str">
        <f>N74</f>
        <v/>
      </c>
      <c r="P74" s="61"/>
      <c r="Q74" s="66"/>
      <c r="R74" s="63" t="str">
        <f>IF(OR(ISBLANK(Q72),Concentration_gL=""),"",Concentration_gL*100/Q72)</f>
        <v/>
      </c>
      <c r="S74" s="66" t="str">
        <f>R74</f>
        <v/>
      </c>
      <c r="T74" s="3"/>
      <c r="U74" s="44"/>
    </row>
    <row r="75" spans="1:21" x14ac:dyDescent="0.3">
      <c r="A75" s="1"/>
      <c r="B75" s="3"/>
      <c r="C75" s="125"/>
      <c r="D75" s="76"/>
      <c r="E75" s="103" t="s">
        <v>33</v>
      </c>
      <c r="F75" s="65"/>
      <c r="G75" s="65"/>
      <c r="H75" s="65"/>
      <c r="I75" s="65"/>
      <c r="J75" s="65"/>
      <c r="K75" s="61"/>
      <c r="L75" s="81" t="str">
        <f>IF(OR(ISBLANK(H72),ISBLANK(G72),A3_GFblank_ave=0,A2_GFblank_ave=0),"",(H72-G72)-(A3_GFblank_ave-A2_GFblank_ave))</f>
        <v/>
      </c>
      <c r="M75" s="66" t="str">
        <f t="shared" si="0"/>
        <v/>
      </c>
      <c r="N75" s="82" t="str">
        <f>IF(OR(ISBLANK(G72),ISBLANK(H72),A3_GFblank_ave=0,A2_GFblank_ave=0),"",0.06978*L75*1/I72*J72)</f>
        <v/>
      </c>
      <c r="O75" s="66" t="str">
        <f>N75</f>
        <v/>
      </c>
      <c r="P75" s="61"/>
      <c r="Q75" s="66"/>
      <c r="R75" s="63" t="str">
        <f>IF(OR(ISBLANK(Q72),Concentration_gL=""),"",Concentration_gL*100/Q72)</f>
        <v/>
      </c>
      <c r="S75" s="66" t="str">
        <f>R75</f>
        <v/>
      </c>
      <c r="T75" s="3"/>
      <c r="U75" s="44"/>
    </row>
    <row r="76" spans="1:21" x14ac:dyDescent="0.3">
      <c r="A76" s="1"/>
      <c r="B76" s="3"/>
      <c r="C76" s="126"/>
      <c r="D76" s="77"/>
      <c r="E76" s="104" t="s">
        <v>31</v>
      </c>
      <c r="F76" s="68"/>
      <c r="G76" s="68"/>
      <c r="H76" s="68"/>
      <c r="I76" s="68"/>
      <c r="J76" s="68"/>
      <c r="K76" s="61"/>
      <c r="L76" s="81" t="str">
        <f>IF(OR(ISBLANK(F73),ISBLANK(G73),A2_Sblank_ave=0,A1_Sblank_ave=0),"",L73)</f>
        <v/>
      </c>
      <c r="M76" s="69" t="str">
        <f t="shared" si="0"/>
        <v/>
      </c>
      <c r="N76" s="82" t="str">
        <f>IF(OR(ISBLANK(G73),ISBLANK(F73),N74="",L76=""),"",((0.1315*L76*1/I73*J73)-(N74/180.16*342.3)))</f>
        <v/>
      </c>
      <c r="O76" s="69" t="str">
        <f>N76</f>
        <v/>
      </c>
      <c r="P76" s="61"/>
      <c r="Q76" s="66"/>
      <c r="R76" s="63" t="str">
        <f>IF(OR(ISBLANK(Q72),Concentration_gL=""),"",Concentration_gL*100/Q72)</f>
        <v/>
      </c>
      <c r="S76" s="69" t="str">
        <f>R76</f>
        <v/>
      </c>
      <c r="T76" s="3"/>
      <c r="U76" s="44"/>
    </row>
    <row r="77" spans="1:21" x14ac:dyDescent="0.3">
      <c r="A77" s="1"/>
      <c r="B77" s="3"/>
      <c r="C77" s="124">
        <v>13</v>
      </c>
      <c r="D77" s="78"/>
      <c r="E77" s="79" t="s">
        <v>30</v>
      </c>
      <c r="F77" s="88"/>
      <c r="G77" s="88"/>
      <c r="H77" s="88"/>
      <c r="I77" s="112">
        <v>0.1</v>
      </c>
      <c r="J77" s="113">
        <v>1</v>
      </c>
      <c r="K77" s="61"/>
      <c r="L77" s="81" t="str">
        <f>IF(OR(ISBLANK(F77),ISBLANK(G77),A2_GFblank_ave=0,A1_GFblank_ave=0),"",(G77-F77)-(A2_GFblank_ave-A1_GFblank_ave))</f>
        <v/>
      </c>
      <c r="M77" s="62" t="str">
        <f t="shared" si="0"/>
        <v/>
      </c>
      <c r="N77" s="82"/>
      <c r="O77" s="62"/>
      <c r="P77" s="61"/>
      <c r="Q77" s="42"/>
      <c r="R77" s="63"/>
      <c r="S77" s="62"/>
      <c r="T77" s="3"/>
      <c r="U77" s="44"/>
    </row>
    <row r="78" spans="1:21" x14ac:dyDescent="0.3">
      <c r="A78" s="1"/>
      <c r="B78" s="3"/>
      <c r="C78" s="125"/>
      <c r="D78" s="76"/>
      <c r="E78" s="80" t="s">
        <v>31</v>
      </c>
      <c r="F78" s="90"/>
      <c r="G78" s="90"/>
      <c r="H78" s="65"/>
      <c r="I78" s="114">
        <v>0.1</v>
      </c>
      <c r="J78" s="115">
        <v>1</v>
      </c>
      <c r="K78" s="61"/>
      <c r="L78" s="81" t="str">
        <f>IF(OR(ISBLANK(F78),ISBLANK(G78),A2_Sblank_ave=0,A1_Sblank_ave=0),"",(G78-F78)-(A2_Sblank_ave-A1_Sblank_ave))</f>
        <v/>
      </c>
      <c r="M78" s="66" t="str">
        <f t="shared" si="0"/>
        <v/>
      </c>
      <c r="N78" s="82"/>
      <c r="O78" s="66"/>
      <c r="P78" s="61"/>
      <c r="Q78" s="91"/>
      <c r="R78" s="63"/>
      <c r="S78" s="66"/>
      <c r="T78" s="3"/>
      <c r="U78" s="44"/>
    </row>
    <row r="79" spans="1:21" x14ac:dyDescent="0.3">
      <c r="A79" s="1"/>
      <c r="B79" s="3"/>
      <c r="C79" s="125"/>
      <c r="D79" s="76"/>
      <c r="E79" s="103" t="s">
        <v>32</v>
      </c>
      <c r="F79" s="65"/>
      <c r="G79" s="65"/>
      <c r="H79" s="65"/>
      <c r="I79" s="65"/>
      <c r="J79" s="65"/>
      <c r="K79" s="61"/>
      <c r="L79" s="87" t="str">
        <f>IF(OR(ISBLANK(F77),ISBLANK(G77),A2_GFblank_ave=0,A1_GFblank_ave=0),"",L77)</f>
        <v/>
      </c>
      <c r="M79" s="66" t="str">
        <f t="shared" si="0"/>
        <v/>
      </c>
      <c r="N79" s="82" t="str">
        <f>IF(OR(ISBLANK(F77),ISBLANK(G77),A2_GFblank_ave=0,A1_GFblank_ave=0),"",0.0692*L79*1/I77*J77)</f>
        <v/>
      </c>
      <c r="O79" s="66" t="str">
        <f>N79</f>
        <v/>
      </c>
      <c r="P79" s="61"/>
      <c r="Q79" s="66"/>
      <c r="R79" s="63" t="str">
        <f>IF(OR(ISBLANK(Q77),Concentration_gL=""),"",Concentration_gL*100/Q77)</f>
        <v/>
      </c>
      <c r="S79" s="66" t="str">
        <f>R79</f>
        <v/>
      </c>
      <c r="T79" s="3"/>
      <c r="U79" s="44"/>
    </row>
    <row r="80" spans="1:21" x14ac:dyDescent="0.3">
      <c r="A80" s="1"/>
      <c r="B80" s="3"/>
      <c r="C80" s="125"/>
      <c r="D80" s="76"/>
      <c r="E80" s="103" t="s">
        <v>33</v>
      </c>
      <c r="F80" s="65"/>
      <c r="G80" s="65"/>
      <c r="H80" s="65"/>
      <c r="I80" s="65"/>
      <c r="J80" s="65"/>
      <c r="K80" s="61"/>
      <c r="L80" s="81" t="str">
        <f>IF(OR(ISBLANK(H77),ISBLANK(G77),A3_GFblank_ave=0,A2_GFblank_ave=0),"",(H77-G77)-(A3_GFblank_ave-A2_GFblank_ave))</f>
        <v/>
      </c>
      <c r="M80" s="66" t="str">
        <f t="shared" si="0"/>
        <v/>
      </c>
      <c r="N80" s="82" t="str">
        <f>IF(OR(ISBLANK(G77),ISBLANK(H77),A3_GFblank_ave=0,A2_GFblank_ave=0),"",0.06978*L80*1/I77*J77)</f>
        <v/>
      </c>
      <c r="O80" s="66" t="str">
        <f>N80</f>
        <v/>
      </c>
      <c r="P80" s="61"/>
      <c r="Q80" s="66"/>
      <c r="R80" s="63" t="str">
        <f>IF(OR(ISBLANK(Q77),Concentration_gL=""),"",Concentration_gL*100/Q77)</f>
        <v/>
      </c>
      <c r="S80" s="66" t="str">
        <f>R80</f>
        <v/>
      </c>
      <c r="T80" s="3"/>
      <c r="U80" s="44"/>
    </row>
    <row r="81" spans="1:21" x14ac:dyDescent="0.3">
      <c r="A81" s="1"/>
      <c r="B81" s="3"/>
      <c r="C81" s="126"/>
      <c r="D81" s="77"/>
      <c r="E81" s="104" t="s">
        <v>31</v>
      </c>
      <c r="F81" s="68"/>
      <c r="G81" s="68"/>
      <c r="H81" s="68"/>
      <c r="I81" s="68"/>
      <c r="J81" s="68"/>
      <c r="K81" s="61"/>
      <c r="L81" s="81" t="str">
        <f>IF(OR(ISBLANK(F78),ISBLANK(G78),A2_Sblank_ave=0,A1_Sblank_ave=0),"",L78)</f>
        <v/>
      </c>
      <c r="M81" s="69" t="str">
        <f t="shared" si="0"/>
        <v/>
      </c>
      <c r="N81" s="82" t="str">
        <f>IF(OR(ISBLANK(G78),ISBLANK(F78),N79="",L81=""),"",((0.1315*L81*1/I78*J78)-(N79/180.16*342.3)))</f>
        <v/>
      </c>
      <c r="O81" s="69" t="str">
        <f>N81</f>
        <v/>
      </c>
      <c r="P81" s="61"/>
      <c r="Q81" s="66"/>
      <c r="R81" s="63" t="str">
        <f>IF(OR(ISBLANK(Q77),Concentration_gL=""),"",Concentration_gL*100/Q77)</f>
        <v/>
      </c>
      <c r="S81" s="69" t="str">
        <f>R81</f>
        <v/>
      </c>
      <c r="T81" s="3"/>
      <c r="U81" s="44"/>
    </row>
    <row r="82" spans="1:21" x14ac:dyDescent="0.3">
      <c r="A82" s="1"/>
      <c r="B82" s="3"/>
      <c r="C82" s="124">
        <v>14</v>
      </c>
      <c r="D82" s="78"/>
      <c r="E82" s="79" t="s">
        <v>30</v>
      </c>
      <c r="F82" s="88"/>
      <c r="G82" s="88"/>
      <c r="H82" s="88"/>
      <c r="I82" s="112">
        <v>0.1</v>
      </c>
      <c r="J82" s="113">
        <v>1</v>
      </c>
      <c r="K82" s="61"/>
      <c r="L82" s="81" t="str">
        <f>IF(OR(ISBLANK(F82),ISBLANK(G82),A2_GFblank_ave=0,A1_GFblank_ave=0),"",(G82-F82)-(A2_GFblank_ave-A1_GFblank_ave))</f>
        <v/>
      </c>
      <c r="M82" s="62" t="str">
        <f t="shared" si="0"/>
        <v/>
      </c>
      <c r="N82" s="82"/>
      <c r="O82" s="62"/>
      <c r="P82" s="61"/>
      <c r="Q82" s="42"/>
      <c r="R82" s="63"/>
      <c r="S82" s="62"/>
      <c r="T82" s="3"/>
      <c r="U82" s="44"/>
    </row>
    <row r="83" spans="1:21" x14ac:dyDescent="0.3">
      <c r="A83" s="1"/>
      <c r="B83" s="3"/>
      <c r="C83" s="125"/>
      <c r="D83" s="76"/>
      <c r="E83" s="80" t="s">
        <v>31</v>
      </c>
      <c r="F83" s="90"/>
      <c r="G83" s="90"/>
      <c r="H83" s="65"/>
      <c r="I83" s="114">
        <v>0.1</v>
      </c>
      <c r="J83" s="115">
        <v>1</v>
      </c>
      <c r="K83" s="61"/>
      <c r="L83" s="81" t="str">
        <f>IF(OR(ISBLANK(F83),ISBLANK(G83),A2_Sblank_ave=0,A1_Sblank_ave=0),"",(G83-F83)-(A2_Sblank_ave-A1_Sblank_ave))</f>
        <v/>
      </c>
      <c r="M83" s="66" t="str">
        <f t="shared" si="0"/>
        <v/>
      </c>
      <c r="N83" s="82"/>
      <c r="O83" s="66"/>
      <c r="P83" s="61"/>
      <c r="Q83" s="91"/>
      <c r="R83" s="63"/>
      <c r="S83" s="66"/>
      <c r="T83" s="3"/>
      <c r="U83" s="44"/>
    </row>
    <row r="84" spans="1:21" x14ac:dyDescent="0.3">
      <c r="A84" s="1"/>
      <c r="B84" s="3"/>
      <c r="C84" s="125"/>
      <c r="D84" s="76"/>
      <c r="E84" s="103" t="s">
        <v>32</v>
      </c>
      <c r="F84" s="65"/>
      <c r="G84" s="65"/>
      <c r="H84" s="65"/>
      <c r="I84" s="65"/>
      <c r="J84" s="65"/>
      <c r="K84" s="61"/>
      <c r="L84" s="87" t="str">
        <f>IF(OR(ISBLANK(F82),ISBLANK(G82),A2_GFblank_ave=0,A1_GFblank_ave=0),"",L82)</f>
        <v/>
      </c>
      <c r="M84" s="66" t="str">
        <f t="shared" si="0"/>
        <v/>
      </c>
      <c r="N84" s="82" t="str">
        <f>IF(OR(ISBLANK(F82),ISBLANK(G82),A2_GFblank_ave=0,A1_GFblank_ave=0),"",0.0692*L84*1/I82*J82)</f>
        <v/>
      </c>
      <c r="O84" s="66" t="str">
        <f>N84</f>
        <v/>
      </c>
      <c r="P84" s="61"/>
      <c r="Q84" s="66"/>
      <c r="R84" s="63" t="str">
        <f>IF(OR(ISBLANK(Q82),Concentration_gL=""),"",Concentration_gL*100/Q82)</f>
        <v/>
      </c>
      <c r="S84" s="66" t="str">
        <f>R84</f>
        <v/>
      </c>
      <c r="T84" s="3"/>
      <c r="U84" s="44"/>
    </row>
    <row r="85" spans="1:21" x14ac:dyDescent="0.3">
      <c r="A85" s="1"/>
      <c r="B85" s="3"/>
      <c r="C85" s="125"/>
      <c r="D85" s="76"/>
      <c r="E85" s="103" t="s">
        <v>33</v>
      </c>
      <c r="F85" s="65"/>
      <c r="G85" s="65"/>
      <c r="H85" s="65"/>
      <c r="I85" s="65"/>
      <c r="J85" s="65"/>
      <c r="K85" s="61"/>
      <c r="L85" s="81" t="str">
        <f>IF(OR(ISBLANK(H82),ISBLANK(G82),A3_GFblank_ave=0,A2_GFblank_ave=0),"",(H82-G82)-(A3_GFblank_ave-A2_GFblank_ave))</f>
        <v/>
      </c>
      <c r="M85" s="66" t="str">
        <f t="shared" si="0"/>
        <v/>
      </c>
      <c r="N85" s="82" t="str">
        <f>IF(OR(ISBLANK(G82),ISBLANK(H82),A3_GFblank_ave=0,A2_GFblank_ave=0),"",0.06978*L85*1/I82*J82)</f>
        <v/>
      </c>
      <c r="O85" s="66" t="str">
        <f>N85</f>
        <v/>
      </c>
      <c r="P85" s="61"/>
      <c r="Q85" s="66"/>
      <c r="R85" s="63" t="str">
        <f>IF(OR(ISBLANK(Q82),Concentration_gL=""),"",Concentration_gL*100/Q82)</f>
        <v/>
      </c>
      <c r="S85" s="66" t="str">
        <f>R85</f>
        <v/>
      </c>
      <c r="T85" s="3"/>
      <c r="U85" s="44"/>
    </row>
    <row r="86" spans="1:21" x14ac:dyDescent="0.3">
      <c r="A86" s="1"/>
      <c r="B86" s="3"/>
      <c r="C86" s="126"/>
      <c r="D86" s="77"/>
      <c r="E86" s="104" t="s">
        <v>31</v>
      </c>
      <c r="F86" s="68"/>
      <c r="G86" s="68"/>
      <c r="H86" s="68"/>
      <c r="I86" s="68"/>
      <c r="J86" s="68"/>
      <c r="K86" s="61"/>
      <c r="L86" s="81" t="str">
        <f>IF(OR(ISBLANK(F83),ISBLANK(G83),A2_Sblank_ave=0,A1_Sblank_ave=0),"",L83)</f>
        <v/>
      </c>
      <c r="M86" s="69" t="str">
        <f t="shared" ref="M86:M116" si="1">L86</f>
        <v/>
      </c>
      <c r="N86" s="82" t="str">
        <f>IF(OR(ISBLANK(G83),ISBLANK(F83),N84="",L86=""),"",((0.1315*L86*1/I83*J83)-(N84/180.16*342.3)))</f>
        <v/>
      </c>
      <c r="O86" s="69" t="str">
        <f>N86</f>
        <v/>
      </c>
      <c r="P86" s="61"/>
      <c r="Q86" s="66"/>
      <c r="R86" s="63" t="str">
        <f>IF(OR(ISBLANK(Q82),Concentration_gL=""),"",Concentration_gL*100/Q82)</f>
        <v/>
      </c>
      <c r="S86" s="69" t="str">
        <f>R86</f>
        <v/>
      </c>
      <c r="T86" s="3"/>
      <c r="U86" s="44"/>
    </row>
    <row r="87" spans="1:21" x14ac:dyDescent="0.3">
      <c r="A87" s="1"/>
      <c r="B87" s="3"/>
      <c r="C87" s="124">
        <v>15</v>
      </c>
      <c r="D87" s="78"/>
      <c r="E87" s="79" t="s">
        <v>30</v>
      </c>
      <c r="F87" s="88"/>
      <c r="G87" s="88"/>
      <c r="H87" s="88"/>
      <c r="I87" s="112">
        <v>0.1</v>
      </c>
      <c r="J87" s="113">
        <v>1</v>
      </c>
      <c r="K87" s="61"/>
      <c r="L87" s="81" t="str">
        <f>IF(OR(ISBLANK(F87),ISBLANK(G87),A2_GFblank_ave=0,A1_GFblank_ave=0),"",(G87-F87)-(A2_GFblank_ave-A1_GFblank_ave))</f>
        <v/>
      </c>
      <c r="M87" s="62" t="str">
        <f t="shared" si="1"/>
        <v/>
      </c>
      <c r="N87" s="82"/>
      <c r="O87" s="62"/>
      <c r="P87" s="61"/>
      <c r="Q87" s="42"/>
      <c r="R87" s="63"/>
      <c r="S87" s="62"/>
      <c r="T87" s="3"/>
      <c r="U87" s="44"/>
    </row>
    <row r="88" spans="1:21" x14ac:dyDescent="0.3">
      <c r="A88" s="1"/>
      <c r="B88" s="3"/>
      <c r="C88" s="125"/>
      <c r="D88" s="76"/>
      <c r="E88" s="80" t="s">
        <v>31</v>
      </c>
      <c r="F88" s="90"/>
      <c r="G88" s="90"/>
      <c r="H88" s="65"/>
      <c r="I88" s="114">
        <v>0.1</v>
      </c>
      <c r="J88" s="115">
        <v>1</v>
      </c>
      <c r="K88" s="61"/>
      <c r="L88" s="81" t="str">
        <f>IF(OR(ISBLANK(F88),ISBLANK(G88),A2_Sblank_ave=0,A1_Sblank_ave=0),"",(G88-F88)-(A2_Sblank_ave-A1_Sblank_ave))</f>
        <v/>
      </c>
      <c r="M88" s="66" t="str">
        <f t="shared" si="1"/>
        <v/>
      </c>
      <c r="N88" s="82"/>
      <c r="O88" s="66"/>
      <c r="P88" s="61"/>
      <c r="Q88" s="91"/>
      <c r="R88" s="63"/>
      <c r="S88" s="66"/>
      <c r="T88" s="3"/>
      <c r="U88" s="44"/>
    </row>
    <row r="89" spans="1:21" x14ac:dyDescent="0.3">
      <c r="A89" s="1"/>
      <c r="B89" s="3"/>
      <c r="C89" s="125"/>
      <c r="D89" s="76"/>
      <c r="E89" s="103" t="s">
        <v>32</v>
      </c>
      <c r="F89" s="65"/>
      <c r="G89" s="65"/>
      <c r="H89" s="65"/>
      <c r="I89" s="65"/>
      <c r="J89" s="65"/>
      <c r="K89" s="61"/>
      <c r="L89" s="87" t="str">
        <f>IF(OR(ISBLANK(F87),ISBLANK(G87),A2_GFblank_ave=0,A1_GFblank_ave=0),"",L87)</f>
        <v/>
      </c>
      <c r="M89" s="66" t="str">
        <f t="shared" si="1"/>
        <v/>
      </c>
      <c r="N89" s="82" t="str">
        <f>IF(OR(ISBLANK(F87),ISBLANK(G87),A2_GFblank_ave=0,A1_GFblank_ave=0),"",0.0692*L89*1/I87*J87)</f>
        <v/>
      </c>
      <c r="O89" s="66" t="str">
        <f>N89</f>
        <v/>
      </c>
      <c r="P89" s="61"/>
      <c r="Q89" s="66"/>
      <c r="R89" s="63" t="str">
        <f>IF(OR(ISBLANK(Q87),Concentration_gL=""),"",Concentration_gL*100/Q87)</f>
        <v/>
      </c>
      <c r="S89" s="66" t="str">
        <f>R89</f>
        <v/>
      </c>
      <c r="T89" s="3"/>
      <c r="U89" s="44"/>
    </row>
    <row r="90" spans="1:21" x14ac:dyDescent="0.3">
      <c r="A90" s="1"/>
      <c r="B90" s="3"/>
      <c r="C90" s="125"/>
      <c r="D90" s="76"/>
      <c r="E90" s="103" t="s">
        <v>33</v>
      </c>
      <c r="F90" s="65"/>
      <c r="G90" s="65"/>
      <c r="H90" s="65"/>
      <c r="I90" s="65"/>
      <c r="J90" s="65"/>
      <c r="K90" s="61"/>
      <c r="L90" s="81" t="str">
        <f>IF(OR(ISBLANK(H87),ISBLANK(G87),A3_GFblank_ave=0,A2_GFblank_ave=0),"",(H87-G87)-(A3_GFblank_ave-A2_GFblank_ave))</f>
        <v/>
      </c>
      <c r="M90" s="66" t="str">
        <f t="shared" si="1"/>
        <v/>
      </c>
      <c r="N90" s="82" t="str">
        <f>IF(OR(ISBLANK(G87),ISBLANK(H87),A3_GFblank_ave=0,A2_GFblank_ave=0),"",0.06978*L90*1/I87*J87)</f>
        <v/>
      </c>
      <c r="O90" s="66" t="str">
        <f>N90</f>
        <v/>
      </c>
      <c r="P90" s="61"/>
      <c r="Q90" s="66"/>
      <c r="R90" s="63" t="str">
        <f>IF(OR(ISBLANK(Q87),Concentration_gL=""),"",Concentration_gL*100/Q87)</f>
        <v/>
      </c>
      <c r="S90" s="66" t="str">
        <f>R90</f>
        <v/>
      </c>
      <c r="T90" s="3"/>
      <c r="U90" s="44"/>
    </row>
    <row r="91" spans="1:21" x14ac:dyDescent="0.3">
      <c r="A91" s="1"/>
      <c r="B91" s="3"/>
      <c r="C91" s="126"/>
      <c r="D91" s="77"/>
      <c r="E91" s="104" t="s">
        <v>31</v>
      </c>
      <c r="F91" s="68"/>
      <c r="G91" s="68"/>
      <c r="H91" s="68"/>
      <c r="I91" s="68"/>
      <c r="J91" s="68"/>
      <c r="K91" s="61"/>
      <c r="L91" s="81" t="str">
        <f>IF(OR(ISBLANK(F88),ISBLANK(G88),A2_Sblank_ave=0,A1_Sblank_ave=0),"",L88)</f>
        <v/>
      </c>
      <c r="M91" s="69" t="str">
        <f t="shared" si="1"/>
        <v/>
      </c>
      <c r="N91" s="82" t="str">
        <f>IF(OR(ISBLANK(G88),ISBLANK(F88),N89="",L91=""),"",((0.1315*L91*1/I88*J88)-(N89/180.16*342.3)))</f>
        <v/>
      </c>
      <c r="O91" s="69" t="str">
        <f>N91</f>
        <v/>
      </c>
      <c r="P91" s="61"/>
      <c r="Q91" s="66"/>
      <c r="R91" s="63" t="str">
        <f>IF(OR(ISBLANK(Q87),Concentration_gL=""),"",Concentration_gL*100/Q87)</f>
        <v/>
      </c>
      <c r="S91" s="69" t="str">
        <f>R91</f>
        <v/>
      </c>
      <c r="T91" s="3"/>
      <c r="U91" s="44"/>
    </row>
    <row r="92" spans="1:21" x14ac:dyDescent="0.3">
      <c r="A92" s="1"/>
      <c r="B92" s="3"/>
      <c r="C92" s="124">
        <v>16</v>
      </c>
      <c r="D92" s="78"/>
      <c r="E92" s="79" t="s">
        <v>30</v>
      </c>
      <c r="F92" s="88"/>
      <c r="G92" s="88"/>
      <c r="H92" s="88"/>
      <c r="I92" s="112">
        <v>0.1</v>
      </c>
      <c r="J92" s="113">
        <v>1</v>
      </c>
      <c r="K92" s="61"/>
      <c r="L92" s="81" t="str">
        <f>IF(OR(ISBLANK(F92),ISBLANK(G92),A2_GFblank_ave=0,A1_GFblank_ave=0),"",(G92-F92)-(A2_GFblank_ave-A1_GFblank_ave))</f>
        <v/>
      </c>
      <c r="M92" s="62" t="str">
        <f t="shared" si="1"/>
        <v/>
      </c>
      <c r="N92" s="82"/>
      <c r="O92" s="62"/>
      <c r="P92" s="61"/>
      <c r="Q92" s="42"/>
      <c r="R92" s="63"/>
      <c r="S92" s="62"/>
      <c r="T92" s="3"/>
      <c r="U92" s="44"/>
    </row>
    <row r="93" spans="1:21" x14ac:dyDescent="0.3">
      <c r="A93" s="1"/>
      <c r="B93" s="3"/>
      <c r="C93" s="125"/>
      <c r="D93" s="76"/>
      <c r="E93" s="80" t="s">
        <v>31</v>
      </c>
      <c r="F93" s="90"/>
      <c r="G93" s="90"/>
      <c r="H93" s="65"/>
      <c r="I93" s="114">
        <v>0.1</v>
      </c>
      <c r="J93" s="115">
        <v>1</v>
      </c>
      <c r="K93" s="61"/>
      <c r="L93" s="81" t="str">
        <f>IF(OR(ISBLANK(F93),ISBLANK(G93),A2_Sblank_ave=0,A1_Sblank_ave=0),"",(G93-F93)-(A2_Sblank_ave-A1_Sblank_ave))</f>
        <v/>
      </c>
      <c r="M93" s="66" t="str">
        <f t="shared" si="1"/>
        <v/>
      </c>
      <c r="N93" s="82"/>
      <c r="O93" s="66"/>
      <c r="P93" s="61"/>
      <c r="Q93" s="91"/>
      <c r="R93" s="63"/>
      <c r="S93" s="66"/>
      <c r="T93" s="3"/>
      <c r="U93" s="44"/>
    </row>
    <row r="94" spans="1:21" x14ac:dyDescent="0.3">
      <c r="A94" s="1"/>
      <c r="B94" s="3"/>
      <c r="C94" s="125"/>
      <c r="D94" s="76"/>
      <c r="E94" s="103" t="s">
        <v>32</v>
      </c>
      <c r="F94" s="65"/>
      <c r="G94" s="65"/>
      <c r="H94" s="65"/>
      <c r="I94" s="65"/>
      <c r="J94" s="65"/>
      <c r="K94" s="61"/>
      <c r="L94" s="87" t="str">
        <f>IF(OR(ISBLANK(F92),ISBLANK(G92),A2_GFblank_ave=0,A1_GFblank_ave=0),"",L92)</f>
        <v/>
      </c>
      <c r="M94" s="66" t="str">
        <f t="shared" si="1"/>
        <v/>
      </c>
      <c r="N94" s="82" t="str">
        <f>IF(OR(ISBLANK(F92),ISBLANK(G92),A2_GFblank_ave=0,A1_GFblank_ave=0),"",0.0692*L94*1/I92*J92)</f>
        <v/>
      </c>
      <c r="O94" s="66" t="str">
        <f>N94</f>
        <v/>
      </c>
      <c r="P94" s="61"/>
      <c r="Q94" s="66"/>
      <c r="R94" s="63" t="str">
        <f>IF(OR(ISBLANK(Q92),Concentration_gL=""),"",Concentration_gL*100/Q92)</f>
        <v/>
      </c>
      <c r="S94" s="66" t="str">
        <f>R94</f>
        <v/>
      </c>
      <c r="T94" s="3"/>
      <c r="U94" s="44"/>
    </row>
    <row r="95" spans="1:21" x14ac:dyDescent="0.3">
      <c r="A95" s="1"/>
      <c r="B95" s="3"/>
      <c r="C95" s="125"/>
      <c r="D95" s="76"/>
      <c r="E95" s="103" t="s">
        <v>33</v>
      </c>
      <c r="F95" s="65"/>
      <c r="G95" s="65"/>
      <c r="H95" s="65"/>
      <c r="I95" s="65"/>
      <c r="J95" s="65"/>
      <c r="K95" s="61"/>
      <c r="L95" s="81" t="str">
        <f>IF(OR(ISBLANK(H92),ISBLANK(G92),A3_GFblank_ave=0,A2_GFblank_ave=0),"",(H92-G92)-(A3_GFblank_ave-A2_GFblank_ave))</f>
        <v/>
      </c>
      <c r="M95" s="66" t="str">
        <f t="shared" si="1"/>
        <v/>
      </c>
      <c r="N95" s="82" t="str">
        <f>IF(OR(ISBLANK(G92),ISBLANK(H92),A3_GFblank_ave=0,A2_GFblank_ave=0),"",0.06978*L95*1/I92*J92)</f>
        <v/>
      </c>
      <c r="O95" s="66" t="str">
        <f>N95</f>
        <v/>
      </c>
      <c r="P95" s="61"/>
      <c r="Q95" s="66"/>
      <c r="R95" s="63" t="str">
        <f>IF(OR(ISBLANK(Q92),Concentration_gL=""),"",Concentration_gL*100/Q92)</f>
        <v/>
      </c>
      <c r="S95" s="66" t="str">
        <f>R95</f>
        <v/>
      </c>
      <c r="T95" s="3"/>
      <c r="U95" s="44"/>
    </row>
    <row r="96" spans="1:21" x14ac:dyDescent="0.3">
      <c r="A96" s="1"/>
      <c r="B96" s="3"/>
      <c r="C96" s="126"/>
      <c r="D96" s="77"/>
      <c r="E96" s="104" t="s">
        <v>31</v>
      </c>
      <c r="F96" s="68"/>
      <c r="G96" s="68"/>
      <c r="H96" s="68"/>
      <c r="I96" s="68"/>
      <c r="J96" s="68"/>
      <c r="K96" s="61"/>
      <c r="L96" s="81" t="str">
        <f>IF(OR(ISBLANK(F93),ISBLANK(G93),A2_Sblank_ave=0,A1_Sblank_ave=0),"",L93)</f>
        <v/>
      </c>
      <c r="M96" s="69" t="str">
        <f t="shared" si="1"/>
        <v/>
      </c>
      <c r="N96" s="82" t="str">
        <f>IF(OR(ISBLANK(G93),ISBLANK(F93),N94="",L96=""),"",((0.1315*L96*1/I93*J93)-(N94/180.16*342.3)))</f>
        <v/>
      </c>
      <c r="O96" s="69" t="str">
        <f>N96</f>
        <v/>
      </c>
      <c r="P96" s="61"/>
      <c r="Q96" s="66"/>
      <c r="R96" s="63" t="str">
        <f>IF(OR(ISBLANK(Q92),Concentration_gL=""),"",Concentration_gL*100/Q92)</f>
        <v/>
      </c>
      <c r="S96" s="69" t="str">
        <f>R96</f>
        <v/>
      </c>
      <c r="T96" s="3"/>
      <c r="U96" s="44"/>
    </row>
    <row r="97" spans="1:21" x14ac:dyDescent="0.3">
      <c r="A97" s="1"/>
      <c r="B97" s="3"/>
      <c r="C97" s="124">
        <v>17</v>
      </c>
      <c r="D97" s="78"/>
      <c r="E97" s="79" t="s">
        <v>30</v>
      </c>
      <c r="F97" s="88"/>
      <c r="G97" s="88"/>
      <c r="H97" s="88"/>
      <c r="I97" s="112">
        <v>0.1</v>
      </c>
      <c r="J97" s="113">
        <v>1</v>
      </c>
      <c r="K97" s="61"/>
      <c r="L97" s="81" t="str">
        <f>IF(OR(ISBLANK(F97),ISBLANK(G97),A2_GFblank_ave=0,A1_GFblank_ave=0),"",(G97-F97)-(A2_GFblank_ave-A1_GFblank_ave))</f>
        <v/>
      </c>
      <c r="M97" s="62" t="str">
        <f t="shared" si="1"/>
        <v/>
      </c>
      <c r="N97" s="82"/>
      <c r="O97" s="62"/>
      <c r="P97" s="61"/>
      <c r="Q97" s="42"/>
      <c r="R97" s="63"/>
      <c r="S97" s="62"/>
      <c r="T97" s="3"/>
      <c r="U97" s="44"/>
    </row>
    <row r="98" spans="1:21" x14ac:dyDescent="0.3">
      <c r="A98" s="1"/>
      <c r="B98" s="3"/>
      <c r="C98" s="125"/>
      <c r="D98" s="76"/>
      <c r="E98" s="80" t="s">
        <v>31</v>
      </c>
      <c r="F98" s="90"/>
      <c r="G98" s="90"/>
      <c r="H98" s="65"/>
      <c r="I98" s="114">
        <v>0.1</v>
      </c>
      <c r="J98" s="115">
        <v>1</v>
      </c>
      <c r="K98" s="61"/>
      <c r="L98" s="81" t="str">
        <f>IF(OR(ISBLANK(F98),ISBLANK(G98),A2_Sblank_ave=0,A1_Sblank_ave=0),"",(G98-F98)-(A2_Sblank_ave-A1_Sblank_ave))</f>
        <v/>
      </c>
      <c r="M98" s="66" t="str">
        <f t="shared" si="1"/>
        <v/>
      </c>
      <c r="N98" s="82"/>
      <c r="O98" s="66"/>
      <c r="P98" s="61"/>
      <c r="Q98" s="91"/>
      <c r="R98" s="63"/>
      <c r="S98" s="66"/>
      <c r="T98" s="3"/>
      <c r="U98" s="44"/>
    </row>
    <row r="99" spans="1:21" x14ac:dyDescent="0.3">
      <c r="A99" s="1"/>
      <c r="B99" s="3"/>
      <c r="C99" s="125"/>
      <c r="D99" s="76"/>
      <c r="E99" s="103" t="s">
        <v>32</v>
      </c>
      <c r="F99" s="65"/>
      <c r="G99" s="65"/>
      <c r="H99" s="65"/>
      <c r="I99" s="65"/>
      <c r="J99" s="65"/>
      <c r="K99" s="61"/>
      <c r="L99" s="87" t="str">
        <f>IF(OR(ISBLANK(F97),ISBLANK(G97),A2_GFblank_ave=0,A1_GFblank_ave=0),"",L97)</f>
        <v/>
      </c>
      <c r="M99" s="66" t="str">
        <f t="shared" si="1"/>
        <v/>
      </c>
      <c r="N99" s="82" t="str">
        <f>IF(OR(ISBLANK(F97),ISBLANK(G97),A2_GFblank_ave=0,A1_GFblank_ave=0),"",0.0692*L99*1/I97*J97)</f>
        <v/>
      </c>
      <c r="O99" s="66" t="str">
        <f>N99</f>
        <v/>
      </c>
      <c r="P99" s="61"/>
      <c r="Q99" s="66"/>
      <c r="R99" s="63" t="str">
        <f>IF(OR(ISBLANK(Q97),Concentration_gL=""),"",Concentration_gL*100/Q97)</f>
        <v/>
      </c>
      <c r="S99" s="66" t="str">
        <f>R99</f>
        <v/>
      </c>
      <c r="T99" s="3"/>
      <c r="U99" s="44"/>
    </row>
    <row r="100" spans="1:21" x14ac:dyDescent="0.3">
      <c r="A100" s="1"/>
      <c r="B100" s="3"/>
      <c r="C100" s="125"/>
      <c r="D100" s="76"/>
      <c r="E100" s="103" t="s">
        <v>33</v>
      </c>
      <c r="F100" s="65"/>
      <c r="G100" s="65"/>
      <c r="H100" s="65"/>
      <c r="I100" s="65"/>
      <c r="J100" s="65"/>
      <c r="K100" s="61"/>
      <c r="L100" s="81" t="str">
        <f>IF(OR(ISBLANK(H97),ISBLANK(G97),A3_GFblank_ave=0,A2_GFblank_ave=0),"",(H97-G97)-(A3_GFblank_ave-A2_GFblank_ave))</f>
        <v/>
      </c>
      <c r="M100" s="66" t="str">
        <f t="shared" si="1"/>
        <v/>
      </c>
      <c r="N100" s="82" t="str">
        <f>IF(OR(ISBLANK(G97),ISBLANK(H97),A3_GFblank_ave=0,A2_GFblank_ave=0),"",0.06978*L100*1/I97*J97)</f>
        <v/>
      </c>
      <c r="O100" s="66" t="str">
        <f>N100</f>
        <v/>
      </c>
      <c r="P100" s="61"/>
      <c r="Q100" s="66"/>
      <c r="R100" s="63" t="str">
        <f>IF(OR(ISBLANK(Q97),Concentration_gL=""),"",Concentration_gL*100/Q97)</f>
        <v/>
      </c>
      <c r="S100" s="66" t="str">
        <f>R100</f>
        <v/>
      </c>
      <c r="T100" s="3"/>
      <c r="U100" s="44"/>
    </row>
    <row r="101" spans="1:21" x14ac:dyDescent="0.3">
      <c r="A101" s="1"/>
      <c r="B101" s="3"/>
      <c r="C101" s="126"/>
      <c r="D101" s="77"/>
      <c r="E101" s="104" t="s">
        <v>31</v>
      </c>
      <c r="F101" s="68"/>
      <c r="G101" s="68"/>
      <c r="H101" s="68"/>
      <c r="I101" s="68"/>
      <c r="J101" s="68"/>
      <c r="K101" s="61"/>
      <c r="L101" s="81" t="str">
        <f>IF(OR(ISBLANK(F98),ISBLANK(G98),A2_Sblank_ave=0,A1_Sblank_ave=0),"",L98)</f>
        <v/>
      </c>
      <c r="M101" s="69" t="str">
        <f t="shared" si="1"/>
        <v/>
      </c>
      <c r="N101" s="82" t="str">
        <f>IF(OR(ISBLANK(G98),ISBLANK(F98),N99="",L101=""),"",((0.1315*L101*1/I98*J98)-(N99/180.16*342.3)))</f>
        <v/>
      </c>
      <c r="O101" s="69" t="str">
        <f>N101</f>
        <v/>
      </c>
      <c r="P101" s="61"/>
      <c r="Q101" s="66"/>
      <c r="R101" s="63" t="str">
        <f>IF(OR(ISBLANK(Q97),Concentration_gL=""),"",Concentration_gL*100/Q97)</f>
        <v/>
      </c>
      <c r="S101" s="69" t="str">
        <f>R101</f>
        <v/>
      </c>
      <c r="T101" s="3"/>
      <c r="U101" s="44"/>
    </row>
    <row r="102" spans="1:21" x14ac:dyDescent="0.3">
      <c r="A102" s="1"/>
      <c r="B102" s="3"/>
      <c r="C102" s="124">
        <v>18</v>
      </c>
      <c r="D102" s="78"/>
      <c r="E102" s="79" t="s">
        <v>30</v>
      </c>
      <c r="F102" s="88"/>
      <c r="G102" s="88"/>
      <c r="H102" s="88"/>
      <c r="I102" s="112">
        <v>0.1</v>
      </c>
      <c r="J102" s="113">
        <v>1</v>
      </c>
      <c r="K102" s="61"/>
      <c r="L102" s="81" t="str">
        <f>IF(OR(ISBLANK(F102),ISBLANK(G102),A2_GFblank_ave=0,A1_GFblank_ave=0),"",(G102-F102)-(A2_GFblank_ave-A1_GFblank_ave))</f>
        <v/>
      </c>
      <c r="M102" s="62" t="str">
        <f t="shared" si="1"/>
        <v/>
      </c>
      <c r="N102" s="82"/>
      <c r="O102" s="62"/>
      <c r="P102" s="61"/>
      <c r="Q102" s="42"/>
      <c r="R102" s="63"/>
      <c r="S102" s="62"/>
      <c r="T102" s="3"/>
      <c r="U102" s="44"/>
    </row>
    <row r="103" spans="1:21" x14ac:dyDescent="0.3">
      <c r="A103" s="1"/>
      <c r="B103" s="3"/>
      <c r="C103" s="125"/>
      <c r="D103" s="76"/>
      <c r="E103" s="80" t="s">
        <v>31</v>
      </c>
      <c r="F103" s="90"/>
      <c r="G103" s="90"/>
      <c r="H103" s="65"/>
      <c r="I103" s="114">
        <v>0.1</v>
      </c>
      <c r="J103" s="115">
        <v>1</v>
      </c>
      <c r="K103" s="61"/>
      <c r="L103" s="81" t="str">
        <f>IF(OR(ISBLANK(F103),ISBLANK(G103),A2_Sblank_ave=0,A1_Sblank_ave=0),"",(G103-F103)-(A2_Sblank_ave-A1_Sblank_ave))</f>
        <v/>
      </c>
      <c r="M103" s="66" t="str">
        <f t="shared" si="1"/>
        <v/>
      </c>
      <c r="N103" s="82"/>
      <c r="O103" s="66"/>
      <c r="P103" s="61"/>
      <c r="Q103" s="91"/>
      <c r="R103" s="63"/>
      <c r="S103" s="66"/>
      <c r="T103" s="3"/>
      <c r="U103" s="44"/>
    </row>
    <row r="104" spans="1:21" x14ac:dyDescent="0.3">
      <c r="A104" s="1"/>
      <c r="B104" s="3"/>
      <c r="C104" s="125"/>
      <c r="D104" s="76"/>
      <c r="E104" s="103" t="s">
        <v>32</v>
      </c>
      <c r="F104" s="65"/>
      <c r="G104" s="65"/>
      <c r="H104" s="65"/>
      <c r="I104" s="65"/>
      <c r="J104" s="65"/>
      <c r="K104" s="61"/>
      <c r="L104" s="87" t="str">
        <f>IF(OR(ISBLANK(F102),ISBLANK(G102),A2_GFblank_ave=0,A1_GFblank_ave=0),"",L102)</f>
        <v/>
      </c>
      <c r="M104" s="66" t="str">
        <f t="shared" si="1"/>
        <v/>
      </c>
      <c r="N104" s="82" t="str">
        <f>IF(OR(ISBLANK(F102),ISBLANK(G102),A2_GFblank_ave=0,A1_GFblank_ave=0),"",0.0692*L104*1/I102*J102)</f>
        <v/>
      </c>
      <c r="O104" s="66" t="str">
        <f>N104</f>
        <v/>
      </c>
      <c r="P104" s="61"/>
      <c r="Q104" s="66"/>
      <c r="R104" s="63" t="str">
        <f>IF(OR(ISBLANK(Q102),Concentration_gL=""),"",Concentration_gL*100/Q102)</f>
        <v/>
      </c>
      <c r="S104" s="66" t="str">
        <f>R104</f>
        <v/>
      </c>
      <c r="T104" s="3"/>
      <c r="U104" s="44"/>
    </row>
    <row r="105" spans="1:21" x14ac:dyDescent="0.3">
      <c r="A105" s="1"/>
      <c r="B105" s="3"/>
      <c r="C105" s="125"/>
      <c r="D105" s="76"/>
      <c r="E105" s="103" t="s">
        <v>33</v>
      </c>
      <c r="F105" s="65"/>
      <c r="G105" s="65"/>
      <c r="H105" s="65"/>
      <c r="I105" s="65"/>
      <c r="J105" s="65"/>
      <c r="K105" s="61"/>
      <c r="L105" s="81" t="str">
        <f>IF(OR(ISBLANK(H102),ISBLANK(G102),A3_GFblank_ave=0,A2_GFblank_ave=0),"",(H102-G102)-(A3_GFblank_ave-A2_GFblank_ave))</f>
        <v/>
      </c>
      <c r="M105" s="66" t="str">
        <f t="shared" si="1"/>
        <v/>
      </c>
      <c r="N105" s="82" t="str">
        <f>IF(OR(ISBLANK(G102),ISBLANK(H102),A3_GFblank_ave=0,A2_GFblank_ave=0),"",0.06978*L105*1/I102*J102)</f>
        <v/>
      </c>
      <c r="O105" s="66" t="str">
        <f>N105</f>
        <v/>
      </c>
      <c r="P105" s="61"/>
      <c r="Q105" s="66"/>
      <c r="R105" s="63" t="str">
        <f>IF(OR(ISBLANK(Q102),Concentration_gL=""),"",Concentration_gL*100/Q102)</f>
        <v/>
      </c>
      <c r="S105" s="66" t="str">
        <f>R105</f>
        <v/>
      </c>
      <c r="T105" s="3"/>
      <c r="U105" s="44"/>
    </row>
    <row r="106" spans="1:21" x14ac:dyDescent="0.3">
      <c r="A106" s="1"/>
      <c r="B106" s="3"/>
      <c r="C106" s="126"/>
      <c r="D106" s="77"/>
      <c r="E106" s="104" t="s">
        <v>31</v>
      </c>
      <c r="F106" s="68"/>
      <c r="G106" s="68"/>
      <c r="H106" s="68"/>
      <c r="I106" s="68"/>
      <c r="J106" s="68"/>
      <c r="K106" s="61"/>
      <c r="L106" s="81" t="str">
        <f>IF(OR(ISBLANK(F103),ISBLANK(G103),A2_Sblank_ave=0,A1_Sblank_ave=0),"",L103)</f>
        <v/>
      </c>
      <c r="M106" s="69" t="str">
        <f t="shared" si="1"/>
        <v/>
      </c>
      <c r="N106" s="82" t="str">
        <f>IF(OR(ISBLANK(G103),ISBLANK(F103),N104="",L106=""),"",((0.1315*L106*1/I103*J103)-(N104/180.16*342.3)))</f>
        <v/>
      </c>
      <c r="O106" s="69" t="str">
        <f>N106</f>
        <v/>
      </c>
      <c r="P106" s="61"/>
      <c r="Q106" s="66"/>
      <c r="R106" s="63" t="str">
        <f>IF(OR(ISBLANK(Q102),Concentration_gL=""),"",Concentration_gL*100/Q102)</f>
        <v/>
      </c>
      <c r="S106" s="69" t="str">
        <f>R106</f>
        <v/>
      </c>
      <c r="T106" s="3"/>
      <c r="U106" s="44"/>
    </row>
    <row r="107" spans="1:21" x14ac:dyDescent="0.3">
      <c r="A107" s="1"/>
      <c r="B107" s="3"/>
      <c r="C107" s="124">
        <v>19</v>
      </c>
      <c r="D107" s="78"/>
      <c r="E107" s="79" t="s">
        <v>30</v>
      </c>
      <c r="F107" s="88"/>
      <c r="G107" s="88"/>
      <c r="H107" s="88"/>
      <c r="I107" s="112">
        <v>0.1</v>
      </c>
      <c r="J107" s="113">
        <v>1</v>
      </c>
      <c r="K107" s="61"/>
      <c r="L107" s="81" t="str">
        <f>IF(OR(ISBLANK(F107),ISBLANK(G107),A2_GFblank_ave=0,A1_GFblank_ave=0),"",(G107-F107)-(A2_GFblank_ave-A1_GFblank_ave))</f>
        <v/>
      </c>
      <c r="M107" s="62" t="str">
        <f t="shared" si="1"/>
        <v/>
      </c>
      <c r="N107" s="82"/>
      <c r="O107" s="62"/>
      <c r="P107" s="61"/>
      <c r="Q107" s="42"/>
      <c r="R107" s="63"/>
      <c r="S107" s="62"/>
      <c r="T107" s="3"/>
      <c r="U107" s="44"/>
    </row>
    <row r="108" spans="1:21" x14ac:dyDescent="0.3">
      <c r="A108" s="1"/>
      <c r="B108" s="3"/>
      <c r="C108" s="125"/>
      <c r="D108" s="76"/>
      <c r="E108" s="80" t="s">
        <v>31</v>
      </c>
      <c r="F108" s="90"/>
      <c r="G108" s="90"/>
      <c r="H108" s="65"/>
      <c r="I108" s="114">
        <v>0.1</v>
      </c>
      <c r="J108" s="115">
        <v>1</v>
      </c>
      <c r="K108" s="61"/>
      <c r="L108" s="81" t="str">
        <f>IF(OR(ISBLANK(F108),ISBLANK(G108),A2_Sblank_ave=0,A1_Sblank_ave=0),"",(G108-F108)-(A2_Sblank_ave-A1_Sblank_ave))</f>
        <v/>
      </c>
      <c r="M108" s="66" t="str">
        <f t="shared" si="1"/>
        <v/>
      </c>
      <c r="N108" s="82"/>
      <c r="O108" s="66"/>
      <c r="P108" s="61"/>
      <c r="Q108" s="91"/>
      <c r="R108" s="63"/>
      <c r="S108" s="66"/>
      <c r="T108" s="3"/>
      <c r="U108" s="44"/>
    </row>
    <row r="109" spans="1:21" x14ac:dyDescent="0.3">
      <c r="A109" s="1"/>
      <c r="B109" s="3"/>
      <c r="C109" s="125"/>
      <c r="D109" s="76"/>
      <c r="E109" s="103" t="s">
        <v>32</v>
      </c>
      <c r="F109" s="65"/>
      <c r="G109" s="65"/>
      <c r="H109" s="65"/>
      <c r="I109" s="65"/>
      <c r="J109" s="65"/>
      <c r="K109" s="61"/>
      <c r="L109" s="87" t="str">
        <f>IF(OR(ISBLANK(F107),ISBLANK(G107),A2_GFblank_ave=0,A1_GFblank_ave=0),"",L107)</f>
        <v/>
      </c>
      <c r="M109" s="66" t="str">
        <f t="shared" si="1"/>
        <v/>
      </c>
      <c r="N109" s="82" t="str">
        <f>IF(OR(ISBLANK(F107),ISBLANK(G107),A2_GFblank_ave=0,A1_GFblank_ave=0),"",0.0692*L109*1/I107*J107)</f>
        <v/>
      </c>
      <c r="O109" s="66" t="str">
        <f>N109</f>
        <v/>
      </c>
      <c r="P109" s="61"/>
      <c r="Q109" s="66"/>
      <c r="R109" s="63" t="str">
        <f>IF(OR(ISBLANK(Q107),Concentration_gL=""),"",Concentration_gL*100/Q107)</f>
        <v/>
      </c>
      <c r="S109" s="66" t="str">
        <f>R109</f>
        <v/>
      </c>
      <c r="T109" s="3"/>
      <c r="U109" s="44"/>
    </row>
    <row r="110" spans="1:21" x14ac:dyDescent="0.3">
      <c r="A110" s="1"/>
      <c r="B110" s="3"/>
      <c r="C110" s="125"/>
      <c r="D110" s="76"/>
      <c r="E110" s="103" t="s">
        <v>33</v>
      </c>
      <c r="F110" s="65"/>
      <c r="G110" s="65"/>
      <c r="H110" s="65"/>
      <c r="I110" s="65"/>
      <c r="J110" s="65"/>
      <c r="K110" s="61"/>
      <c r="L110" s="81" t="str">
        <f>IF(OR(ISBLANK(H107),ISBLANK(G107),A3_GFblank_ave=0,A2_GFblank_ave=0),"",(H107-G107)-(A3_GFblank_ave-A2_GFblank_ave))</f>
        <v/>
      </c>
      <c r="M110" s="66" t="str">
        <f t="shared" si="1"/>
        <v/>
      </c>
      <c r="N110" s="82" t="str">
        <f>IF(OR(ISBLANK(G107),ISBLANK(H107),A3_GFblank_ave=0,A2_GFblank_ave=0),"",0.06978*L110*1/I107*J107)</f>
        <v/>
      </c>
      <c r="O110" s="66" t="str">
        <f>N110</f>
        <v/>
      </c>
      <c r="P110" s="61"/>
      <c r="Q110" s="66"/>
      <c r="R110" s="63" t="str">
        <f>IF(OR(ISBLANK(Q107),Concentration_gL=""),"",Concentration_gL*100/Q107)</f>
        <v/>
      </c>
      <c r="S110" s="66" t="str">
        <f>R110</f>
        <v/>
      </c>
      <c r="T110" s="3"/>
      <c r="U110" s="44"/>
    </row>
    <row r="111" spans="1:21" x14ac:dyDescent="0.3">
      <c r="A111" s="1"/>
      <c r="B111" s="3"/>
      <c r="C111" s="126"/>
      <c r="D111" s="77"/>
      <c r="E111" s="104" t="s">
        <v>31</v>
      </c>
      <c r="F111" s="68"/>
      <c r="G111" s="68"/>
      <c r="H111" s="68"/>
      <c r="I111" s="68"/>
      <c r="J111" s="68"/>
      <c r="K111" s="61"/>
      <c r="L111" s="81" t="str">
        <f>IF(OR(ISBLANK(F108),ISBLANK(G108),A2_Sblank_ave=0,A1_Sblank_ave=0),"",L108)</f>
        <v/>
      </c>
      <c r="M111" s="69" t="str">
        <f t="shared" si="1"/>
        <v/>
      </c>
      <c r="N111" s="82" t="str">
        <f>IF(OR(ISBLANK(G108),ISBLANK(F108),N109="",L111=""),"",((0.1315*L111*1/I108*J108)-(N109/180.16*342.3)))</f>
        <v/>
      </c>
      <c r="O111" s="69" t="str">
        <f>N111</f>
        <v/>
      </c>
      <c r="P111" s="61"/>
      <c r="Q111" s="66"/>
      <c r="R111" s="63" t="str">
        <f>IF(OR(ISBLANK(Q107),Concentration_gL=""),"",Concentration_gL*100/Q107)</f>
        <v/>
      </c>
      <c r="S111" s="69" t="str">
        <f>R111</f>
        <v/>
      </c>
      <c r="T111" s="3"/>
      <c r="U111" s="44"/>
    </row>
    <row r="112" spans="1:21" x14ac:dyDescent="0.3">
      <c r="A112" s="1"/>
      <c r="B112" s="3"/>
      <c r="C112" s="124">
        <v>20</v>
      </c>
      <c r="D112" s="78"/>
      <c r="E112" s="79" t="s">
        <v>30</v>
      </c>
      <c r="F112" s="88"/>
      <c r="G112" s="88"/>
      <c r="H112" s="88"/>
      <c r="I112" s="112">
        <v>0.1</v>
      </c>
      <c r="J112" s="113">
        <v>1</v>
      </c>
      <c r="K112" s="61"/>
      <c r="L112" s="81" t="str">
        <f>IF(OR(ISBLANK(F112),ISBLANK(G112),A2_GFblank_ave=0,A1_GFblank_ave=0),"",(G112-F112)-(A2_GFblank_ave-A1_GFblank_ave))</f>
        <v/>
      </c>
      <c r="M112" s="62" t="str">
        <f t="shared" si="1"/>
        <v/>
      </c>
      <c r="N112" s="82"/>
      <c r="O112" s="62"/>
      <c r="P112" s="61"/>
      <c r="Q112" s="42"/>
      <c r="R112" s="63"/>
      <c r="S112" s="62"/>
      <c r="T112" s="3"/>
      <c r="U112" s="44"/>
    </row>
    <row r="113" spans="1:21" x14ac:dyDescent="0.3">
      <c r="A113" s="1"/>
      <c r="B113" s="3"/>
      <c r="C113" s="125"/>
      <c r="D113" s="76"/>
      <c r="E113" s="80" t="s">
        <v>31</v>
      </c>
      <c r="F113" s="90"/>
      <c r="G113" s="90"/>
      <c r="H113" s="65"/>
      <c r="I113" s="114">
        <v>0.1</v>
      </c>
      <c r="J113" s="115">
        <v>1</v>
      </c>
      <c r="K113" s="61"/>
      <c r="L113" s="81" t="str">
        <f>IF(OR(ISBLANK(F113),ISBLANK(G113),A2_Sblank_ave=0,A1_Sblank_ave=0),"",(G113-F113)-(A2_Sblank_ave-A1_Sblank_ave))</f>
        <v/>
      </c>
      <c r="M113" s="66" t="str">
        <f t="shared" si="1"/>
        <v/>
      </c>
      <c r="N113" s="82"/>
      <c r="O113" s="66"/>
      <c r="P113" s="61"/>
      <c r="Q113" s="91"/>
      <c r="R113" s="63"/>
      <c r="S113" s="66"/>
      <c r="T113" s="3"/>
      <c r="U113" s="44"/>
    </row>
    <row r="114" spans="1:21" x14ac:dyDescent="0.3">
      <c r="A114" s="1"/>
      <c r="B114" s="3"/>
      <c r="C114" s="125"/>
      <c r="D114" s="76"/>
      <c r="E114" s="103" t="s">
        <v>32</v>
      </c>
      <c r="F114" s="65"/>
      <c r="G114" s="65"/>
      <c r="H114" s="65"/>
      <c r="I114" s="65"/>
      <c r="J114" s="65"/>
      <c r="K114" s="61"/>
      <c r="L114" s="87" t="str">
        <f>IF(OR(ISBLANK(F112),ISBLANK(G112),A2_GFblank_ave=0,A1_GFblank_ave=0),"",L112)</f>
        <v/>
      </c>
      <c r="M114" s="66" t="str">
        <f t="shared" si="1"/>
        <v/>
      </c>
      <c r="N114" s="82" t="str">
        <f>IF(OR(ISBLANK(F112),ISBLANK(G112),A2_GFblank_ave=0,A1_GFblank_ave=0),"",0.0692*L114*1/I112*J112)</f>
        <v/>
      </c>
      <c r="O114" s="66" t="str">
        <f>N114</f>
        <v/>
      </c>
      <c r="P114" s="61"/>
      <c r="Q114" s="66"/>
      <c r="R114" s="63" t="str">
        <f>IF(OR(ISBLANK(Q112),Concentration_gL=""),"",Concentration_gL*100/Q112)</f>
        <v/>
      </c>
      <c r="S114" s="66" t="str">
        <f>R114</f>
        <v/>
      </c>
      <c r="T114" s="3"/>
      <c r="U114" s="44"/>
    </row>
    <row r="115" spans="1:21" x14ac:dyDescent="0.3">
      <c r="A115" s="1"/>
      <c r="B115" s="3"/>
      <c r="C115" s="125"/>
      <c r="D115" s="76"/>
      <c r="E115" s="103" t="s">
        <v>33</v>
      </c>
      <c r="F115" s="65"/>
      <c r="G115" s="65"/>
      <c r="H115" s="65"/>
      <c r="I115" s="65"/>
      <c r="J115" s="65"/>
      <c r="K115" s="61"/>
      <c r="L115" s="81" t="str">
        <f>IF(OR(ISBLANK(H112),ISBLANK(G112),A3_GFblank_ave=0,A2_GFblank_ave=0),"",(H112-G112)-(A3_GFblank_ave-A2_GFblank_ave))</f>
        <v/>
      </c>
      <c r="M115" s="66" t="str">
        <f t="shared" si="1"/>
        <v/>
      </c>
      <c r="N115" s="82" t="str">
        <f>IF(OR(ISBLANK(G112),ISBLANK(H112),A3_GFblank_ave=0,A2_GFblank_ave=0),"",0.06978*L115*1/I112*J112)</f>
        <v/>
      </c>
      <c r="O115" s="66" t="str">
        <f>N115</f>
        <v/>
      </c>
      <c r="P115" s="61"/>
      <c r="Q115" s="66"/>
      <c r="R115" s="63" t="str">
        <f>IF(OR(ISBLANK(Q112),Concentration_gL=""),"",Concentration_gL*100/Q112)</f>
        <v/>
      </c>
      <c r="S115" s="66" t="str">
        <f>R115</f>
        <v/>
      </c>
      <c r="T115" s="3"/>
      <c r="U115" s="44"/>
    </row>
    <row r="116" spans="1:21" x14ac:dyDescent="0.3">
      <c r="A116" s="1"/>
      <c r="B116" s="3"/>
      <c r="C116" s="126"/>
      <c r="D116" s="77"/>
      <c r="E116" s="104" t="s">
        <v>31</v>
      </c>
      <c r="F116" s="68"/>
      <c r="G116" s="68"/>
      <c r="H116" s="68"/>
      <c r="I116" s="68"/>
      <c r="J116" s="68"/>
      <c r="K116" s="61"/>
      <c r="L116" s="81" t="str">
        <f>IF(OR(ISBLANK(F113),ISBLANK(G113),A2_Sblank_ave=0,A1_Sblank_ave=0),"",L113)</f>
        <v/>
      </c>
      <c r="M116" s="69" t="str">
        <f t="shared" si="1"/>
        <v/>
      </c>
      <c r="N116" s="82" t="str">
        <f>IF(OR(ISBLANK(G113),ISBLANK(F113),N114="",L116=""),"",((0.1315*L116*1/I113*J113)-(N114/180.16*342.3)))</f>
        <v/>
      </c>
      <c r="O116" s="69" t="str">
        <f>N116</f>
        <v/>
      </c>
      <c r="P116" s="61"/>
      <c r="Q116" s="66"/>
      <c r="R116" s="63" t="str">
        <f>IF(OR(ISBLANK(Q112),Concentration_gL=""),"",Concentration_gL*100/Q112)</f>
        <v/>
      </c>
      <c r="S116" s="69" t="str">
        <f>R116</f>
        <v/>
      </c>
      <c r="T116" s="3"/>
      <c r="U116" s="44"/>
    </row>
    <row r="117" spans="1:21" ht="18.600000000000001" customHeight="1" x14ac:dyDescent="0.3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44"/>
    </row>
    <row r="118" spans="1:21" ht="399.95" customHeight="1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</row>
  </sheetData>
  <sheetProtection password="8E71" sheet="1" objects="1" scenarios="1"/>
  <mergeCells count="21">
    <mergeCell ref="F4:H4"/>
    <mergeCell ref="C17:C21"/>
    <mergeCell ref="C22:C26"/>
    <mergeCell ref="C27:C31"/>
    <mergeCell ref="C32:C36"/>
    <mergeCell ref="C37:C41"/>
    <mergeCell ref="C107:C111"/>
    <mergeCell ref="C112:C116"/>
    <mergeCell ref="C42:C46"/>
    <mergeCell ref="C47:C51"/>
    <mergeCell ref="C52:C56"/>
    <mergeCell ref="C57:C61"/>
    <mergeCell ref="C62:C66"/>
    <mergeCell ref="C67:C71"/>
    <mergeCell ref="C72:C76"/>
    <mergeCell ref="C77:C81"/>
    <mergeCell ref="C82:C86"/>
    <mergeCell ref="C87:C91"/>
    <mergeCell ref="C92:C96"/>
    <mergeCell ref="C97:C101"/>
    <mergeCell ref="C102:C106"/>
  </mergeCells>
  <phoneticPr fontId="0" type="noConversion"/>
  <dataValidations count="1">
    <dataValidation allowBlank="1" showInputMessage="1" sqref="G1:H3 A1:B1048576 C117:C65536 C1:C17 C47 C112 C22 C27 C32 C37 C42 C52 C87 C82 C57 C92 C62 C97 C67 C102 C72 C107 C77 D1:F1048576 G5:H65536 I1:IV1048576"/>
  </dataValidations>
  <pageMargins left="0.59055118110236227" right="0.59055118110236227" top="0.59055118110236227" bottom="0.98425196850393704" header="0.51181102362204722" footer="0.51181102362204722"/>
  <pageSetup paperSize="9" fitToHeight="0" orientation="landscape" horizontalDpi="360" verticalDpi="360"/>
  <headerFooter alignWithMargins="0">
    <oddFooter>&amp;LPrinted on &amp;D, Page &amp;P of &amp;N</oddFooter>
  </headerFooter>
  <rowBreaks count="1" manualBreakCount="1">
    <brk id="99" min="1" max="18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Instructions</vt:lpstr>
      <vt:lpstr>MegaCalc</vt:lpstr>
      <vt:lpstr>A1_GFblank_1</vt:lpstr>
      <vt:lpstr>A1_GFblank_2</vt:lpstr>
      <vt:lpstr>A1_GFblank_ave</vt:lpstr>
      <vt:lpstr>A1_Sblank_1</vt:lpstr>
      <vt:lpstr>A1_Sblank_2</vt:lpstr>
      <vt:lpstr>A1_Sblank_ave</vt:lpstr>
      <vt:lpstr>A2_GFblank_1</vt:lpstr>
      <vt:lpstr>A2_GFblank_2</vt:lpstr>
      <vt:lpstr>A2_GFblank_ave</vt:lpstr>
      <vt:lpstr>A2_Sblank_1</vt:lpstr>
      <vt:lpstr>A2_Sblank_2</vt:lpstr>
      <vt:lpstr>A2_Sblank_ave</vt:lpstr>
      <vt:lpstr>A3_GFblank_1</vt:lpstr>
      <vt:lpstr>A3_GFblank_2</vt:lpstr>
      <vt:lpstr>A3_GFblank_ave</vt:lpstr>
      <vt:lpstr>A3_Sblank_1</vt:lpstr>
      <vt:lpstr>A3_Sblank_2</vt:lpstr>
      <vt:lpstr>A3_Sblank_ave</vt:lpstr>
      <vt:lpstr>Change_absorbance</vt:lpstr>
      <vt:lpstr>Concentration_gg</vt:lpstr>
      <vt:lpstr>Concentration_gL</vt:lpstr>
      <vt:lpstr>Contact_us</vt:lpstr>
      <vt:lpstr>Instructions</vt:lpstr>
      <vt:lpstr>Instructions!Print_Area</vt:lpstr>
      <vt:lpstr>MegaCalc!Print_Area</vt:lpstr>
      <vt:lpstr>MegaCalc!Print_Titles</vt:lpstr>
      <vt:lpstr>use_mega_calculator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Megazyme</dc:creator>
  <cp:lastModifiedBy>Maciej Peplinski</cp:lastModifiedBy>
  <cp:lastPrinted>2005-01-21T21:47:36Z</cp:lastPrinted>
  <dcterms:created xsi:type="dcterms:W3CDTF">2004-10-05T18:50:23Z</dcterms:created>
  <dcterms:modified xsi:type="dcterms:W3CDTF">2019-09-13T15:09:32Z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1824252054</vt:i4>
  </property>
  <property fmtid="{D5CDD505-2E9C-101B-9397-08002B2CF9AE}" pid="3" name="_EmailSubject">
    <vt:lpwstr>Sucrose.Fructose.Glucose</vt:lpwstr>
  </property>
  <property fmtid="{D5CDD505-2E9C-101B-9397-08002B2CF9AE}" pid="4" name="_AuthorEmail">
    <vt:lpwstr>noradevitt@eircom.net</vt:lpwstr>
  </property>
  <property fmtid="{D5CDD505-2E9C-101B-9397-08002B2CF9AE}" pid="5" name="_AuthorEmailDisplayName">
    <vt:lpwstr>Nora Devitt</vt:lpwstr>
  </property>
  <property fmtid="{D5CDD505-2E9C-101B-9397-08002B2CF9AE}" pid="6" name="_PreviousAdHocReviewCycleID">
    <vt:i4>-1070355028</vt:i4>
  </property>
  <property fmtid="{D5CDD505-2E9C-101B-9397-08002B2CF9AE}" pid="7" name="_ReviewingToolsShownOnce">
    <vt:lpwstr/>
  </property>
</Properties>
</file>